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 codeName="{B7FE6334-C1A2-E50D-BD3D-5F4D41BBC2E3}"/>
  <workbookPr codeName="ThisWorkbook" defaultThemeVersion="124226"/>
  <bookViews>
    <workbookView xWindow="90" yWindow="15" windowWidth="22860" windowHeight="12285" activeTab="2"/>
  </bookViews>
  <sheets>
    <sheet name="Info" sheetId="7" r:id="rId1"/>
    <sheet name="via Formulas" sheetId="2" r:id="rId2"/>
    <sheet name="via Macro" sheetId="5" r:id="rId3"/>
  </sheets>
  <definedNames>
    <definedName name="Breakpts" localSheetId="1">INDEX('via Formulas'!$F:$F, ROW('via Formulas'!$F$15) + 1):INDEX('via Formulas'!$F:$F, MATCH(conBig, 'via Formulas'!$F:$F))</definedName>
    <definedName name="conBig" localSheetId="0">1E+307 * 17.9769313486231</definedName>
    <definedName name="conBig">1E+307*17.9769313486231</definedName>
    <definedName name="conOrd">"thstndrdthththththththththththththththththstndrdthththththththstndrdthththththththstndrdthththththththstndrdthththththththstndrdthththththththstndrdthththththththstndrdthththththththstndrdthththththth"</definedName>
    <definedName name="conZzz" localSheetId="0">"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"</definedName>
    <definedName name="conZzz">"zzzzzzzzzzzzzzzzzzzzzzzzzzzzzzzzzzzzzzzzzzzzzzzzzzzzzzzzzzzzzzzzzzzzzzzzzzzzzzzzzzzzzzzzzzzzzzzzzzzzzzzzzzzzzzzzzzzzzzzzzzzzzzzzzzzzzzzzzzzzzzzzzzzzzzzzzzzzzzzzzzzzzzzzzzzzzzzzzzzzzzzzzzzzzzzzzzzzzzzzzzzzzzzzzzzzzzzzzzzzzzzzzzzzzzzzzzzzzzzzzzzzzzzzzzzzzzz"</definedName>
    <definedName name="Final" localSheetId="2">INDEX('via Macro'!$I:$I, ROW('via Macro'!$I$8) + 1):INDEX('via Macro'!$I:$I, MATCH(conBig, 'via Macro'!$I:$I))</definedName>
    <definedName name="Me" localSheetId="0">Info!A1</definedName>
    <definedName name="Me" localSheetId="1">'via Formulas'!A1</definedName>
    <definedName name="Me" localSheetId="2">'via Macro'!A1</definedName>
    <definedName name="ptrRxAssets" localSheetId="2">'via Macro'!$H$3</definedName>
    <definedName name="Rates" localSheetId="1">INDEX('via Formulas'!$1:$1048576, ROW('via Formulas'!Me), COLUMN('via Formulas'!$K1)):INDEX('via Formulas'!$1:$1048576, ROW('via Formulas'!Me), COLUMN('via Formulas'!$K1) + ROWS('via Formulas'!Breakpts)-1)</definedName>
    <definedName name="Recovered" localSheetId="1">'via Formulas'!$G$10</definedName>
    <definedName name="relAbv" localSheetId="0">Info!A1048576</definedName>
    <definedName name="relAbv" localSheetId="1">'via Formulas'!A1048576</definedName>
    <definedName name="relE" localSheetId="0">Info!B1</definedName>
    <definedName name="relE" localSheetId="1">'via Formulas'!B1</definedName>
    <definedName name="relE" localSheetId="2">'via Macro'!B1</definedName>
    <definedName name="relN" localSheetId="0">Info!A1048576</definedName>
    <definedName name="relN" localSheetId="1">'via Formulas'!A1048576</definedName>
    <definedName name="relN" localSheetId="2">'via Macro'!A1048576</definedName>
    <definedName name="relS" localSheetId="0">Info!A2</definedName>
    <definedName name="relS" localSheetId="1">'via Formulas'!A2</definedName>
    <definedName name="relS" localSheetId="2">'via Macro'!A2</definedName>
    <definedName name="relW" localSheetId="0">Info!XFD1</definedName>
    <definedName name="relW" localSheetId="1">'via Formulas'!XFD1</definedName>
    <definedName name="relW" localSheetId="2">'via Macro'!XFD1</definedName>
    <definedName name="solver_adj" localSheetId="1" hidden="1">'via Formulas'!#REF!</definedName>
    <definedName name="solver_adj" localSheetId="2" hidden="1">'via Macro'!$H$9:$H$14</definedName>
    <definedName name="solver_cvg" localSheetId="1" hidden="1">0.0001</definedName>
    <definedName name="solver_cvg" localSheetId="2" hidden="1">0.0001</definedName>
    <definedName name="solver_drv" localSheetId="1" hidden="1">1</definedName>
    <definedName name="solver_drv" localSheetId="2" hidden="1">1</definedName>
    <definedName name="solver_est" localSheetId="1" hidden="1">1</definedName>
    <definedName name="solver_est" localSheetId="2" hidden="1">1</definedName>
    <definedName name="solver_itr" localSheetId="1" hidden="1">100</definedName>
    <definedName name="solver_itr" localSheetId="2" hidden="1">1000</definedName>
    <definedName name="solver_lhs1" localSheetId="1" hidden="1">'via Formulas'!$G$13</definedName>
    <definedName name="solver_lhs1" localSheetId="2" hidden="1">'via Macro'!$H$9:$H$14</definedName>
    <definedName name="solver_lhs2" localSheetId="1" hidden="1">'via Formulas'!#REF!</definedName>
    <definedName name="solver_lhs2" localSheetId="2" hidden="1">'via Macro'!$H$7</definedName>
    <definedName name="solver_lhs3" localSheetId="1" hidden="1">'via Formulas'!#REF!</definedName>
    <definedName name="solver_lhs3" localSheetId="2" hidden="1">'via Macro'!#REF!</definedName>
    <definedName name="solver_lin" localSheetId="1" hidden="1">2</definedName>
    <definedName name="solver_lin" localSheetId="2" hidden="1">2</definedName>
    <definedName name="solver_neg" localSheetId="1" hidden="1">2</definedName>
    <definedName name="solver_neg" localSheetId="2" hidden="1">2</definedName>
    <definedName name="solver_num" localSheetId="1" hidden="1">2</definedName>
    <definedName name="solver_num" localSheetId="2" hidden="1">2</definedName>
    <definedName name="solver_nwt" localSheetId="1" hidden="1">1</definedName>
    <definedName name="solver_nwt" localSheetId="2" hidden="1">1</definedName>
    <definedName name="solver_opt" localSheetId="1" hidden="1">'via Formulas'!$H$13</definedName>
    <definedName name="solver_opt" localSheetId="2" hidden="1">'via Macro'!$I$6</definedName>
    <definedName name="solver_pre" localSheetId="1" hidden="1">0.000001</definedName>
    <definedName name="solver_pre" localSheetId="2" hidden="1">0.000001</definedName>
    <definedName name="solver_rel1" localSheetId="1" hidden="1">2</definedName>
    <definedName name="solver_rel1" localSheetId="2" hidden="1">3</definedName>
    <definedName name="solver_rel2" localSheetId="1" hidden="1">3</definedName>
    <definedName name="solver_rel2" localSheetId="2" hidden="1">2</definedName>
    <definedName name="solver_rel3" localSheetId="1" hidden="1">4</definedName>
    <definedName name="solver_rel3" localSheetId="2" hidden="1">4</definedName>
    <definedName name="solver_rhs1" localSheetId="1" hidden="1">0</definedName>
    <definedName name="solver_rhs1" localSheetId="2" hidden="1">0</definedName>
    <definedName name="solver_rhs2" localSheetId="1" hidden="1">0</definedName>
    <definedName name="solver_rhs2" localSheetId="2" hidden="1">0</definedName>
    <definedName name="solver_rhs3" localSheetId="1" hidden="1">integer</definedName>
    <definedName name="solver_rhs3" localSheetId="2" hidden="1">integer</definedName>
    <definedName name="solver_scl" localSheetId="1" hidden="1">2</definedName>
    <definedName name="solver_scl" localSheetId="2" hidden="1">2</definedName>
    <definedName name="solver_sho" localSheetId="1" hidden="1">2</definedName>
    <definedName name="solver_sho" localSheetId="2" hidden="1">2</definedName>
    <definedName name="solver_tim" localSheetId="1" hidden="1">100</definedName>
    <definedName name="solver_tim" localSheetId="2" hidden="1">100</definedName>
    <definedName name="solver_tol" localSheetId="1" hidden="1">0.05</definedName>
    <definedName name="solver_tol" localSheetId="2" hidden="1">0.05</definedName>
    <definedName name="solver_typ" localSheetId="1" hidden="1">2</definedName>
    <definedName name="solver_typ" localSheetId="2" hidden="1">2</definedName>
    <definedName name="solver_val" localSheetId="1" hidden="1">0</definedName>
    <definedName name="solver_val" localSheetId="2" hidden="1">0</definedName>
    <definedName name="tbl" localSheetId="2">INDEX('via Macro'!$B:$B, ROW('via Macro'!$B$8)+1):INDEX('via Macro'!$E:$E, MATCH(conZzz, 'via Macro'!$C:$C))</definedName>
    <definedName name="vbLf">CHAR(10)</definedName>
  </definedNames>
  <calcPr calcId="145621"/>
</workbook>
</file>

<file path=xl/calcChain.xml><?xml version="1.0" encoding="utf-8"?>
<calcChain xmlns="http://schemas.openxmlformats.org/spreadsheetml/2006/main">
  <c r="I9" i="5" l="1"/>
  <c r="I28" i="5"/>
  <c r="I27" i="5"/>
  <c r="I22" i="5"/>
  <c r="I34" i="5"/>
  <c r="I12" i="5"/>
  <c r="I16" i="5"/>
  <c r="I18" i="5"/>
  <c r="I29" i="5"/>
  <c r="I10" i="5"/>
  <c r="I15" i="5"/>
  <c r="I13" i="5"/>
  <c r="I32" i="5"/>
  <c r="I21" i="5"/>
  <c r="I30" i="5"/>
  <c r="I26" i="5"/>
  <c r="I31" i="5"/>
  <c r="I11" i="5"/>
  <c r="I25" i="5"/>
  <c r="I23" i="5"/>
  <c r="I14" i="5"/>
  <c r="I24" i="5"/>
  <c r="I19" i="5"/>
  <c r="I33" i="5"/>
  <c r="I17" i="5"/>
  <c r="I20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U9" i="5"/>
  <c r="V9" i="5" s="1"/>
  <c r="U10" i="5"/>
  <c r="V10" i="5" s="1"/>
  <c r="U11" i="5"/>
  <c r="V11" i="5" s="1"/>
  <c r="U12" i="5"/>
  <c r="V12" i="5" s="1"/>
  <c r="U13" i="5"/>
  <c r="V13" i="5" s="1"/>
  <c r="U14" i="5"/>
  <c r="V14" i="5" s="1"/>
  <c r="U15" i="5"/>
  <c r="V15" i="5" s="1"/>
  <c r="U16" i="5"/>
  <c r="V16" i="5" s="1"/>
  <c r="U17" i="5"/>
  <c r="V17" i="5" s="1"/>
  <c r="U18" i="5"/>
  <c r="V18" i="5" s="1"/>
  <c r="U19" i="5"/>
  <c r="V19" i="5" s="1"/>
  <c r="U20" i="5"/>
  <c r="V20" i="5" s="1"/>
  <c r="U21" i="5"/>
  <c r="V21" i="5" s="1"/>
  <c r="U22" i="5"/>
  <c r="V22" i="5" s="1"/>
  <c r="U23" i="5"/>
  <c r="V23" i="5" s="1"/>
  <c r="U24" i="5"/>
  <c r="V24" i="5" s="1"/>
  <c r="U25" i="5"/>
  <c r="V25" i="5" s="1"/>
  <c r="U26" i="5"/>
  <c r="V26" i="5" s="1"/>
  <c r="U27" i="5"/>
  <c r="V27" i="5" s="1"/>
  <c r="U28" i="5"/>
  <c r="V28" i="5" s="1"/>
  <c r="U29" i="5"/>
  <c r="V29" i="5" s="1"/>
  <c r="U30" i="5"/>
  <c r="V30" i="5" s="1"/>
  <c r="U31" i="5"/>
  <c r="V31" i="5" s="1"/>
  <c r="U32" i="5"/>
  <c r="V32" i="5" s="1"/>
  <c r="U33" i="5"/>
  <c r="V33" i="5" s="1"/>
  <c r="U34" i="5"/>
  <c r="V34" i="5" s="1"/>
  <c r="E3" i="5"/>
  <c r="C10" i="2"/>
  <c r="D10" i="2"/>
  <c r="K17" i="2"/>
  <c r="L17" i="2" s="1"/>
  <c r="M17" i="2" s="1"/>
  <c r="K18" i="2"/>
  <c r="L18" i="2"/>
  <c r="K19" i="2"/>
  <c r="L19" i="2"/>
  <c r="M19" i="2"/>
  <c r="K20" i="2"/>
  <c r="L20" i="2"/>
  <c r="M20" i="2"/>
  <c r="N20" i="2"/>
  <c r="K21" i="2"/>
  <c r="L21" i="2"/>
  <c r="M21" i="2"/>
  <c r="N21" i="2"/>
  <c r="O21" i="2"/>
  <c r="K16" i="2"/>
  <c r="F16" i="2"/>
  <c r="F17" i="2"/>
  <c r="F18" i="2"/>
  <c r="F19" i="2"/>
  <c r="F20" i="2"/>
  <c r="F21" i="2"/>
  <c r="E16" i="2"/>
  <c r="E17" i="2"/>
  <c r="E18" i="2"/>
  <c r="E19" i="2"/>
  <c r="E20" i="2"/>
  <c r="E21" i="2"/>
  <c r="D3" i="5" l="1"/>
  <c r="E6" i="5" s="1"/>
  <c r="L16" i="2"/>
  <c r="M16" i="2" s="1"/>
  <c r="E10" i="2"/>
  <c r="P21" i="2"/>
  <c r="N19" i="2"/>
  <c r="O19" i="2" s="1"/>
  <c r="P19" i="2" s="1"/>
  <c r="O20" i="2"/>
  <c r="P20" i="2" s="1"/>
  <c r="M18" i="2"/>
  <c r="N18" i="2" s="1"/>
  <c r="N17" i="2"/>
  <c r="O17" i="2" s="1"/>
  <c r="N16" i="2" l="1"/>
  <c r="O16" i="2" s="1"/>
  <c r="G21" i="2"/>
  <c r="H21" i="2" s="1"/>
  <c r="G19" i="2"/>
  <c r="H19" i="2" s="1"/>
  <c r="G20" i="2"/>
  <c r="H20" i="2" s="1"/>
  <c r="P17" i="2"/>
  <c r="G17" i="2" s="1"/>
  <c r="H17" i="2" s="1"/>
  <c r="O18" i="2"/>
  <c r="P18" i="2" s="1"/>
  <c r="P16" i="2" l="1"/>
  <c r="G16" i="2" s="1"/>
  <c r="H16" i="2" s="1"/>
  <c r="G18" i="2"/>
  <c r="H18" i="2" s="1"/>
  <c r="G13" i="2" l="1"/>
  <c r="H6" i="5" l="1"/>
</calcChain>
</file>

<file path=xl/comments1.xml><?xml version="1.0" encoding="utf-8"?>
<comments xmlns="http://schemas.openxmlformats.org/spreadsheetml/2006/main">
  <authors>
    <author>shg</author>
  </authors>
  <commentList>
    <comment ref="E15" authorId="0">
      <text>
        <r>
          <rPr>
            <sz val="8"/>
            <color indexed="81"/>
            <rFont val="Tahoma"/>
            <family val="2"/>
          </rPr>
          <t>Sort data ascending by this column</t>
        </r>
      </text>
    </comment>
  </commentList>
</comments>
</file>

<file path=xl/sharedStrings.xml><?xml version="1.0" encoding="utf-8"?>
<sst xmlns="http://schemas.openxmlformats.org/spreadsheetml/2006/main" count="90" uniqueCount="48">
  <si>
    <t>Name</t>
  </si>
  <si>
    <t>Alan</t>
  </si>
  <si>
    <t>Barb</t>
  </si>
  <si>
    <t>Cain</t>
  </si>
  <si>
    <t>Dana</t>
  </si>
  <si>
    <t>Eric</t>
  </si>
  <si>
    <t>Fran</t>
  </si>
  <si>
    <t>Do Not Use</t>
  </si>
  <si>
    <t>Breakpts</t>
  </si>
  <si>
    <t>Investment</t>
  </si>
  <si>
    <t>Rate Differentials (must have at least as many columns as the table has rows; copy formulas right as necessary)</t>
  </si>
  <si>
    <t>Prior % Recovery</t>
  </si>
  <si>
    <t>Prior Distributions</t>
  </si>
  <si>
    <t>Final Recovery</t>
  </si>
  <si>
    <t>Receiver Assets</t>
  </si>
  <si>
    <t>Total Distributions</t>
  </si>
  <si>
    <t>Total Investments</t>
  </si>
  <si>
    <t>Distribution Amounts</t>
  </si>
  <si>
    <t>Total Distribution</t>
  </si>
  <si>
    <t>Distribution Amount</t>
  </si>
  <si>
    <t>Gary</t>
  </si>
  <si>
    <t>Hana</t>
  </si>
  <si>
    <t>Ivan</t>
  </si>
  <si>
    <t>Jane</t>
  </si>
  <si>
    <t>Kent</t>
  </si>
  <si>
    <t>Leah</t>
  </si>
  <si>
    <t>Mark</t>
  </si>
  <si>
    <t>Nina</t>
  </si>
  <si>
    <t>Otto</t>
  </si>
  <si>
    <t>Peri</t>
  </si>
  <si>
    <t>Quin</t>
  </si>
  <si>
    <t>Rene</t>
  </si>
  <si>
    <t>Seth</t>
  </si>
  <si>
    <t>Tina</t>
  </si>
  <si>
    <t>Ulis</t>
  </si>
  <si>
    <t>Vera</t>
  </si>
  <si>
    <t>Wade</t>
  </si>
  <si>
    <t>Xana</t>
  </si>
  <si>
    <t>Yuri</t>
  </si>
  <si>
    <t>Zuni</t>
  </si>
  <si>
    <t>Distribution Breakpoints</t>
  </si>
  <si>
    <t>1. ID</t>
  </si>
  <si>
    <t>2. Name</t>
  </si>
  <si>
    <t>3. Investment</t>
  </si>
  <si>
    <t>4. Prior Distributions</t>
  </si>
  <si>
    <t>5. Receiver Assets</t>
  </si>
  <si>
    <t>Total Loss</t>
  </si>
  <si>
    <r>
      <rPr>
        <b/>
        <sz val="8"/>
        <color theme="0"/>
        <rFont val="Tahoma"/>
        <family val="2"/>
      </rPr>
      <t>Random Data for Test</t>
    </r>
    <r>
      <rPr>
        <sz val="8"/>
        <color theme="0"/>
        <rFont val="Tahoma"/>
        <family val="2"/>
      </rPr>
      <t xml:space="preserve">
Copy from below and paste into table at left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</si>
</sst>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164" formatCode="0.0%"/>
    <numFmt numFmtId="165" formatCode="_(&quot;$&quot;* #,##0_);_(&quot;$&quot;* \(#,##0\);_(&quot;$&quot;* &quot;-&quot;??_);_(@_)"/>
    <numFmt numFmtId="166" formatCode="_(&quot;$&quot;* #,##0.00_)"/>
    <numFmt numFmtId="167" formatCode="General_)"/>
    <numFmt numFmtId="168" formatCode="000\-00\-0000"/>
  </numFmts>
  <fonts count="26" x14ac:knownFonts="1">
    <font>
      <sz val="9"/>
      <name val="Calibri"/>
      <family val="2"/>
    </font>
    <font>
      <sz val="8"/>
      <name val="Tahoma"/>
      <family val="2"/>
    </font>
    <font>
      <sz val="9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6500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indexed="9"/>
      <name val="Calibri"/>
      <family val="2"/>
      <scheme val="minor"/>
    </font>
    <font>
      <sz val="8"/>
      <color indexed="81"/>
      <name val="Tahoma"/>
      <family val="2"/>
    </font>
    <font>
      <b/>
      <sz val="9"/>
      <name val="Calibri"/>
      <family val="2"/>
    </font>
    <font>
      <sz val="9"/>
      <color theme="0" tint="-0.34998626667073579"/>
      <name val="Calibri"/>
      <family val="2"/>
    </font>
    <font>
      <b/>
      <i/>
      <sz val="9"/>
      <name val="Calibri"/>
      <family val="2"/>
    </font>
    <font>
      <b/>
      <sz val="8"/>
      <color theme="0"/>
      <name val="Tahoma"/>
      <family val="2"/>
    </font>
    <font>
      <sz val="8"/>
      <color theme="0"/>
      <name val="Tahoma"/>
      <family val="2"/>
    </font>
  </fonts>
  <fills count="41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lightHorizontal">
        <fgColor indexed="55"/>
      </patternFill>
    </fill>
    <fill>
      <patternFill patternType="lightTrellis">
        <fgColor indexed="63"/>
        <bgColor indexed="9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auto="1"/>
      </patternFill>
    </fill>
    <fill>
      <patternFill patternType="solid">
        <fgColor rgb="FF002060"/>
        <bgColor indexed="64"/>
      </patternFill>
    </fill>
    <fill>
      <patternFill patternType="solid">
        <fgColor theme="6" tint="-0.499984740745262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</borders>
  <cellStyleXfs count="52">
    <xf numFmtId="0" fontId="0" fillId="2" borderId="0">
      <alignment vertical="top"/>
    </xf>
    <xf numFmtId="0" fontId="2" fillId="3" borderId="0" applyNumberFormat="0" applyBorder="0" applyAlignment="0">
      <alignment vertical="top"/>
      <protection locked="0"/>
    </xf>
    <xf numFmtId="0" fontId="2" fillId="4" borderId="0" applyNumberFormat="0" applyFont="0" applyBorder="0" applyAlignment="0">
      <alignment vertical="top"/>
      <protection locked="0"/>
    </xf>
    <xf numFmtId="0" fontId="2" fillId="5" borderId="1" applyNumberFormat="0" applyFont="0" applyBorder="0" applyAlignment="0">
      <alignment vertical="top"/>
    </xf>
    <xf numFmtId="0" fontId="2" fillId="6" borderId="0" applyNumberFormat="0" applyFont="0" applyBorder="0" applyAlignment="0">
      <alignment vertical="top"/>
      <protection locked="0"/>
    </xf>
    <xf numFmtId="0" fontId="1" fillId="7" borderId="2">
      <alignment horizontal="center" vertical="center" wrapText="1"/>
    </xf>
    <xf numFmtId="0" fontId="1" fillId="7" borderId="2" applyNumberFormat="0">
      <alignment horizontal="centerContinuous" vertical="center" wrapText="1"/>
    </xf>
    <xf numFmtId="0" fontId="3" fillId="0" borderId="0" applyNumberForma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8" fillId="9" borderId="0" applyNumberFormat="0" applyBorder="0" applyAlignment="0" applyProtection="0"/>
    <xf numFmtId="0" fontId="9" fillId="10" borderId="0" applyNumberFormat="0" applyBorder="0" applyAlignment="0" applyProtection="0"/>
    <xf numFmtId="0" fontId="10" fillId="11" borderId="6" applyNumberFormat="0" applyAlignment="0" applyProtection="0"/>
    <xf numFmtId="0" fontId="11" fillId="11" borderId="7" applyNumberFormat="0" applyAlignment="0" applyProtection="0"/>
    <xf numFmtId="0" fontId="12" fillId="0" borderId="8" applyNumberFormat="0" applyFill="0" applyAlignment="0" applyProtection="0"/>
    <xf numFmtId="0" fontId="13" fillId="12" borderId="9" applyNumberFormat="0" applyAlignment="0" applyProtection="0"/>
    <xf numFmtId="0" fontId="14" fillId="0" borderId="0" applyNumberFormat="0" applyFill="0" applyBorder="0" applyAlignment="0" applyProtection="0"/>
    <xf numFmtId="0" fontId="2" fillId="13" borderId="10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11" applyNumberFormat="0" applyFill="0" applyAlignment="0" applyProtection="0"/>
    <xf numFmtId="0" fontId="17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7" fillId="37" borderId="0" applyNumberFormat="0" applyBorder="0" applyAlignment="0" applyProtection="0"/>
    <xf numFmtId="0" fontId="19" fillId="2" borderId="0" applyNumberFormat="0" applyBorder="0">
      <alignment vertical="center"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2" fillId="6" borderId="0" applyNumberFormat="0" applyFill="0" applyBorder="0" applyAlignment="0">
      <alignment vertical="top"/>
    </xf>
    <xf numFmtId="0" fontId="23" fillId="38" borderId="0" applyNumberFormat="0" applyBorder="0" applyAlignment="0">
      <alignment vertical="top"/>
      <protection locked="0"/>
    </xf>
  </cellStyleXfs>
  <cellXfs count="43">
    <xf numFmtId="0" fontId="0" fillId="2" borderId="0" xfId="0">
      <alignment vertical="top"/>
    </xf>
    <xf numFmtId="0" fontId="0" fillId="2" borderId="0" xfId="0" applyFont="1">
      <alignment vertical="top"/>
    </xf>
    <xf numFmtId="0" fontId="1" fillId="7" borderId="2" xfId="5" applyFont="1">
      <alignment horizontal="center" vertical="center" wrapText="1"/>
    </xf>
    <xf numFmtId="164" fontId="0" fillId="5" borderId="0" xfId="49" applyNumberFormat="1" applyFont="1" applyFill="1" applyBorder="1" applyAlignment="1">
      <alignment vertical="top"/>
    </xf>
    <xf numFmtId="164" fontId="2" fillId="5" borderId="0" xfId="3" applyNumberFormat="1" applyFont="1" applyBorder="1">
      <alignment vertical="top"/>
    </xf>
    <xf numFmtId="165" fontId="0" fillId="5" borderId="0" xfId="48" quotePrefix="1" applyNumberFormat="1" applyFont="1" applyFill="1" applyBorder="1" applyAlignment="1">
      <alignment vertical="top"/>
    </xf>
    <xf numFmtId="165" fontId="2" fillId="6" borderId="0" xfId="48" applyNumberFormat="1" applyFont="1" applyFill="1" applyAlignment="1" applyProtection="1">
      <alignment vertical="top"/>
      <protection locked="0"/>
    </xf>
    <xf numFmtId="164" fontId="0" fillId="2" borderId="0" xfId="0" applyNumberFormat="1">
      <alignment vertical="top"/>
    </xf>
    <xf numFmtId="165" fontId="0" fillId="5" borderId="12" xfId="48" applyNumberFormat="1" applyFont="1" applyFill="1" applyBorder="1" applyAlignment="1">
      <alignment vertical="top"/>
    </xf>
    <xf numFmtId="0" fontId="1" fillId="7" borderId="13" xfId="5" applyFont="1" applyBorder="1" applyAlignment="1">
      <alignment horizontal="center" vertical="center" wrapText="1"/>
    </xf>
    <xf numFmtId="0" fontId="1" fillId="7" borderId="13" xfId="5" applyBorder="1">
      <alignment horizontal="center" vertical="center" wrapText="1"/>
    </xf>
    <xf numFmtId="0" fontId="1" fillId="7" borderId="2" xfId="5" applyBorder="1">
      <alignment horizontal="center" vertical="center" wrapText="1"/>
    </xf>
    <xf numFmtId="0" fontId="1" fillId="7" borderId="2" xfId="6" applyBorder="1">
      <alignment horizontal="centerContinuous" vertical="center" wrapText="1"/>
    </xf>
    <xf numFmtId="164" fontId="0" fillId="4" borderId="14" xfId="2" applyNumberFormat="1" applyFont="1" applyBorder="1" applyAlignment="1">
      <alignment vertical="top"/>
      <protection locked="0"/>
    </xf>
    <xf numFmtId="0" fontId="1" fillId="7" borderId="2" xfId="5" applyFont="1" applyBorder="1">
      <alignment horizontal="center" vertical="center" wrapText="1"/>
    </xf>
    <xf numFmtId="0" fontId="0" fillId="6" borderId="14" xfId="4" applyFont="1" applyBorder="1">
      <alignment vertical="top"/>
      <protection locked="0"/>
    </xf>
    <xf numFmtId="164" fontId="2" fillId="5" borderId="0" xfId="3" applyNumberFormat="1" applyFont="1" applyBorder="1" applyAlignment="1">
      <alignment vertical="top"/>
    </xf>
    <xf numFmtId="165" fontId="21" fillId="5" borderId="0" xfId="48" quotePrefix="1" applyNumberFormat="1" applyFont="1" applyFill="1" applyBorder="1" applyAlignment="1">
      <alignment vertical="top"/>
    </xf>
    <xf numFmtId="165" fontId="21" fillId="6" borderId="12" xfId="48" applyNumberFormat="1" applyFont="1" applyFill="1" applyBorder="1" applyAlignment="1" applyProtection="1">
      <alignment vertical="top"/>
      <protection locked="0"/>
    </xf>
    <xf numFmtId="44" fontId="21" fillId="5" borderId="0" xfId="48" quotePrefix="1" applyNumberFormat="1" applyFont="1" applyFill="1" applyBorder="1" applyAlignment="1">
      <alignment vertical="top"/>
    </xf>
    <xf numFmtId="44" fontId="0" fillId="5" borderId="12" xfId="48" applyNumberFormat="1" applyFont="1" applyFill="1" applyBorder="1" applyAlignment="1">
      <alignment vertical="top"/>
    </xf>
    <xf numFmtId="44" fontId="0" fillId="5" borderId="0" xfId="48" quotePrefix="1" applyNumberFormat="1" applyFont="1" applyFill="1" applyBorder="1" applyAlignment="1">
      <alignment vertical="top"/>
    </xf>
    <xf numFmtId="44" fontId="2" fillId="6" borderId="0" xfId="48" applyNumberFormat="1" applyFont="1" applyFill="1" applyAlignment="1" applyProtection="1">
      <alignment vertical="top"/>
      <protection locked="0"/>
    </xf>
    <xf numFmtId="44" fontId="2" fillId="6" borderId="0" xfId="48" applyFont="1" applyFill="1" applyAlignment="1" applyProtection="1">
      <alignment vertical="top"/>
      <protection locked="0"/>
    </xf>
    <xf numFmtId="166" fontId="2" fillId="6" borderId="0" xfId="48" applyNumberFormat="1" applyFont="1" applyFill="1" applyAlignment="1" applyProtection="1">
      <alignment vertical="top"/>
      <protection locked="0"/>
    </xf>
    <xf numFmtId="166" fontId="0" fillId="5" borderId="0" xfId="48" quotePrefix="1" applyNumberFormat="1" applyFont="1" applyFill="1" applyBorder="1" applyAlignment="1">
      <alignment vertical="top"/>
    </xf>
    <xf numFmtId="166" fontId="21" fillId="5" borderId="0" xfId="48" quotePrefix="1" applyNumberFormat="1" applyFont="1" applyFill="1" applyBorder="1" applyAlignment="1">
      <alignment vertical="top"/>
    </xf>
    <xf numFmtId="166" fontId="21" fillId="5" borderId="0" xfId="48" applyNumberFormat="1" applyFont="1" applyFill="1" applyBorder="1" applyAlignment="1">
      <alignment vertical="top"/>
    </xf>
    <xf numFmtId="44" fontId="2" fillId="6" borderId="12" xfId="48" applyNumberFormat="1" applyFont="1" applyFill="1" applyBorder="1" applyAlignment="1" applyProtection="1">
      <alignment vertical="top"/>
      <protection locked="0"/>
    </xf>
    <xf numFmtId="0" fontId="0" fillId="6" borderId="16" xfId="4" applyFont="1" applyBorder="1">
      <alignment vertical="top"/>
      <protection locked="0"/>
    </xf>
    <xf numFmtId="167" fontId="0" fillId="6" borderId="0" xfId="4" applyNumberFormat="1" applyFont="1" applyBorder="1">
      <alignment vertical="top"/>
      <protection locked="0"/>
    </xf>
    <xf numFmtId="0" fontId="0" fillId="6" borderId="0" xfId="4" applyFont="1" applyBorder="1">
      <alignment vertical="top"/>
      <protection locked="0"/>
    </xf>
    <xf numFmtId="168" fontId="0" fillId="6" borderId="16" xfId="4" applyNumberFormat="1" applyFont="1" applyBorder="1">
      <alignment vertical="top"/>
      <protection locked="0"/>
    </xf>
    <xf numFmtId="168" fontId="0" fillId="6" borderId="0" xfId="4" applyNumberFormat="1" applyFont="1" applyBorder="1">
      <alignment vertical="top"/>
      <protection locked="0"/>
    </xf>
    <xf numFmtId="0" fontId="1" fillId="7" borderId="15" xfId="5" applyFont="1" applyBorder="1">
      <alignment horizontal="center" vertical="center" wrapText="1"/>
    </xf>
    <xf numFmtId="0" fontId="24" fillId="39" borderId="17" xfId="5" applyFont="1" applyFill="1" applyBorder="1">
      <alignment horizontal="center" vertical="center" wrapText="1"/>
    </xf>
    <xf numFmtId="0" fontId="0" fillId="2" borderId="0" xfId="0" applyNumberFormat="1">
      <alignment vertical="top"/>
    </xf>
    <xf numFmtId="0" fontId="25" fillId="40" borderId="18" xfId="6" applyFont="1" applyFill="1" applyBorder="1" applyAlignment="1">
      <alignment horizontal="center" vertical="center" wrapText="1"/>
    </xf>
    <xf numFmtId="0" fontId="25" fillId="40" borderId="19" xfId="6" applyFont="1" applyFill="1" applyBorder="1" applyAlignment="1">
      <alignment horizontal="center" vertical="center" wrapText="1"/>
    </xf>
    <xf numFmtId="0" fontId="25" fillId="40" borderId="20" xfId="6" applyFont="1" applyFill="1" applyBorder="1" applyAlignment="1">
      <alignment horizontal="center" vertical="center" wrapText="1"/>
    </xf>
    <xf numFmtId="0" fontId="25" fillId="40" borderId="21" xfId="6" applyFont="1" applyFill="1" applyBorder="1" applyAlignment="1">
      <alignment horizontal="center" vertical="center" wrapText="1"/>
    </xf>
    <xf numFmtId="0" fontId="25" fillId="40" borderId="22" xfId="6" applyFont="1" applyFill="1" applyBorder="1" applyAlignment="1">
      <alignment horizontal="center" vertical="center" wrapText="1"/>
    </xf>
    <xf numFmtId="0" fontId="25" fillId="40" borderId="23" xfId="6" applyFont="1" applyFill="1" applyBorder="1" applyAlignment="1">
      <alignment horizontal="center" vertical="center" wrapText="1"/>
    </xf>
  </cellXfs>
  <cellStyles count="52">
    <cellStyle name="20% - Accent1" xfId="24" builtinId="30" hidden="1"/>
    <cellStyle name="20% - Accent2" xfId="28" builtinId="34" hidden="1"/>
    <cellStyle name="20% - Accent3" xfId="32" builtinId="38" hidden="1"/>
    <cellStyle name="20% - Accent4" xfId="36" builtinId="42" hidden="1"/>
    <cellStyle name="20% - Accent5" xfId="40" builtinId="46" hidden="1"/>
    <cellStyle name="20% - Accent6" xfId="44" builtinId="50" hidden="1"/>
    <cellStyle name="40% - Accent1" xfId="25" builtinId="31" hidden="1"/>
    <cellStyle name="40% - Accent2" xfId="29" builtinId="35" hidden="1"/>
    <cellStyle name="40% - Accent3" xfId="33" builtinId="39" hidden="1"/>
    <cellStyle name="40% - Accent4" xfId="37" builtinId="43" hidden="1"/>
    <cellStyle name="40% - Accent5" xfId="41" builtinId="47" hidden="1"/>
    <cellStyle name="40% - Accent6" xfId="45" builtinId="51" hidden="1"/>
    <cellStyle name="60% - Accent1" xfId="26" builtinId="32" hidden="1"/>
    <cellStyle name="60% - Accent2" xfId="30" builtinId="36" hidden="1"/>
    <cellStyle name="60% - Accent3" xfId="34" builtinId="40" hidden="1"/>
    <cellStyle name="60% - Accent4" xfId="38" builtinId="44" hidden="1"/>
    <cellStyle name="60% - Accent5" xfId="42" builtinId="48" hidden="1"/>
    <cellStyle name="60% - Accent6" xfId="46" builtinId="52" hidden="1"/>
    <cellStyle name="Accent1" xfId="23" builtinId="29" hidden="1"/>
    <cellStyle name="Accent2" xfId="27" builtinId="33" hidden="1"/>
    <cellStyle name="Accent3" xfId="31" builtinId="37" hidden="1"/>
    <cellStyle name="Accent4" xfId="35" builtinId="41" hidden="1"/>
    <cellStyle name="Accent5" xfId="39" builtinId="45" hidden="1"/>
    <cellStyle name="Accent6" xfId="43" builtinId="49" hidden="1"/>
    <cellStyle name="Bad" xfId="13" builtinId="27" hidden="1"/>
    <cellStyle name="Calculation" xfId="16" builtinId="22" hidden="1"/>
    <cellStyle name="Check Cell" xfId="18" builtinId="23" hidden="1"/>
    <cellStyle name="Code" xfId="1"/>
    <cellStyle name="Currency" xfId="48" builtinId="4"/>
    <cellStyle name="DoNotUse" xfId="2"/>
    <cellStyle name="Explanatory Text" xfId="21" builtinId="53" hidden="1"/>
    <cellStyle name="Formula" xfId="3"/>
    <cellStyle name="Good" xfId="12" builtinId="26" hidden="1"/>
    <cellStyle name="Heading 1" xfId="8" builtinId="16" hidden="1"/>
    <cellStyle name="Heading 2" xfId="9" builtinId="17" hidden="1"/>
    <cellStyle name="Heading 3" xfId="10" builtinId="18" hidden="1"/>
    <cellStyle name="Heading 4" xfId="11" builtinId="19" hidden="1"/>
    <cellStyle name="Input" xfId="4" builtinId="20" customBuiltin="1"/>
    <cellStyle name="Label" xfId="5"/>
    <cellStyle name="LabelCtrAcr" xfId="6"/>
    <cellStyle name="Linked Cell" xfId="17" builtinId="24" hidden="1"/>
    <cellStyle name="Model" xfId="50"/>
    <cellStyle name="Neutral" xfId="14" builtinId="28" hidden="1"/>
    <cellStyle name="Normal" xfId="0" builtinId="0"/>
    <cellStyle name="Note" xfId="20" builtinId="10" hidden="1"/>
    <cellStyle name="Output" xfId="15" builtinId="21" hidden="1"/>
    <cellStyle name="Percent" xfId="49" builtinId="5"/>
    <cellStyle name="Remark" xfId="47"/>
    <cellStyle name="Title" xfId="7" builtinId="15" hidden="1"/>
    <cellStyle name="Total" xfId="22" builtinId="25" hidden="1"/>
    <cellStyle name="Validated" xfId="51"/>
    <cellStyle name="Warning Text" xfId="19" builtinId="11" hidden="1"/>
  </cellStyles>
  <dxfs count="4"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3F3F3"/>
      <rgbColor rgb="00DCDCDC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E7E7E7"/>
      <rgbColor rgb="00003366"/>
      <rgbColor rgb="00339966"/>
      <rgbColor rgb="00003300"/>
      <rgbColor rgb="00333300"/>
      <rgbColor rgb="00993300"/>
      <rgbColor rgb="00993366"/>
      <rgbColor rgb="00333399"/>
      <rgbColor rgb="00909090"/>
    </indexedColors>
    <mruColors>
      <color rgb="FF00FF00"/>
      <color rgb="FFCCFF99"/>
      <color rgb="FFCCFFCC"/>
      <color rgb="FF90FF8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11</xdr:col>
      <xdr:colOff>0</xdr:colOff>
      <xdr:row>22</xdr:row>
      <xdr:rowOff>0</xdr:rowOff>
    </xdr:to>
    <xdr:sp macro="" textlink="">
      <xdr:nvSpPr>
        <xdr:cNvPr id="2" name="TextBox 1"/>
        <xdr:cNvSpPr txBox="1"/>
      </xdr:nvSpPr>
      <xdr:spPr>
        <a:xfrm>
          <a:off x="144780" y="152400"/>
          <a:ext cx="4648200" cy="3200400"/>
        </a:xfrm>
        <a:prstGeom prst="rect">
          <a:avLst/>
        </a:prstGeom>
        <a:solidFill>
          <a:srgbClr val="00206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0" i="0" baseline="0">
              <a:solidFill>
                <a:schemeClr val="bg1"/>
              </a:solidFill>
              <a:latin typeface="+mn-lt"/>
              <a:ea typeface="+mn-ea"/>
              <a:cs typeface="+mn-cs"/>
            </a:rPr>
            <a:t>A Rising Tide Distribution is commonly used by courts to distribute recovered assets to defrauded investors.  Money is disbursed  </a:t>
          </a:r>
          <a:r>
            <a:rPr lang="en-US" sz="1200">
              <a:solidFill>
                <a:schemeClr val="bg1"/>
              </a:solidFill>
              <a:latin typeface="+mn-lt"/>
              <a:ea typeface="+mn-ea"/>
              <a:cs typeface="+mn-cs"/>
            </a:rPr>
            <a:t>in a fashion that leaves as many investors as possible with the same percentage recovery of their total investment, after consideration for any prior distributions. The name is an analogy to a rising tide lifting boats</a:t>
          </a:r>
          <a:r>
            <a:rPr lang="en-US" sz="1200" baseline="0">
              <a:solidFill>
                <a:schemeClr val="bg1"/>
              </a:solidFill>
              <a:latin typeface="+mn-lt"/>
              <a:ea typeface="+mn-ea"/>
              <a:cs typeface="+mn-cs"/>
            </a:rPr>
            <a:t> on a beach.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200" baseline="0">
            <a:solidFill>
              <a:schemeClr val="bg1"/>
            </a:solidFill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aseline="0">
              <a:solidFill>
                <a:schemeClr val="bg1"/>
              </a:solidFill>
              <a:latin typeface="+mn-lt"/>
              <a:ea typeface="+mn-ea"/>
              <a:cs typeface="+mn-cs"/>
            </a:rPr>
            <a:t>For an explanation of how the distribution is calculated,  see https://www.box.com/s/iksq56juwf0f92zlewed</a:t>
          </a:r>
          <a:endParaRPr lang="en-US" sz="1200">
            <a:solidFill>
              <a:schemeClr val="bg1"/>
            </a:solidFill>
          </a:endParaRPr>
        </a:p>
        <a:p>
          <a:endParaRPr lang="en-US" sz="1200" b="0" i="0">
            <a:solidFill>
              <a:schemeClr val="bg1"/>
            </a:solidFill>
          </a:endParaRPr>
        </a:p>
        <a:p>
          <a:r>
            <a:rPr lang="en-US" sz="1200" b="0" i="0">
              <a:solidFill>
                <a:schemeClr val="bg1"/>
              </a:solidFill>
            </a:rPr>
            <a:t>This workbook shows two examples</a:t>
          </a:r>
          <a:r>
            <a:rPr lang="en-US" sz="1200" b="0" i="0" baseline="0">
              <a:solidFill>
                <a:schemeClr val="bg1"/>
              </a:solidFill>
            </a:rPr>
            <a:t>  --  one using formulas and one using a macro. If you intend to use the formula-based approach, you need not enable macros.</a:t>
          </a:r>
        </a:p>
        <a:p>
          <a:endParaRPr lang="en-US" sz="1200" b="0" i="0" baseline="0">
            <a:solidFill>
              <a:schemeClr val="bg1"/>
            </a:solidFill>
            <a:latin typeface="+mn-lt"/>
            <a:ea typeface="+mn-ea"/>
            <a:cs typeface="+mn-cs"/>
          </a:endParaRPr>
        </a:p>
        <a:p>
          <a:r>
            <a:rPr lang="en-US" sz="1200" b="0" i="0" baseline="0">
              <a:solidFill>
                <a:schemeClr val="bg1"/>
              </a:solidFill>
              <a:latin typeface="+mn-lt"/>
              <a:ea typeface="+mn-ea"/>
              <a:cs typeface="+mn-cs"/>
            </a:rPr>
            <a:t>- shg </a:t>
          </a:r>
        </a:p>
        <a:p>
          <a:r>
            <a:rPr lang="en-US" sz="1200" b="0" i="0" baseline="0">
              <a:solidFill>
                <a:schemeClr val="bg1"/>
              </a:solidFill>
              <a:latin typeface="+mn-lt"/>
              <a:ea typeface="+mn-ea"/>
              <a:cs typeface="+mn-cs"/>
            </a:rPr>
            <a:t>January 2013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7620</xdr:rowOff>
    </xdr:from>
    <xdr:to>
      <xdr:col>16</xdr:col>
      <xdr:colOff>0</xdr:colOff>
      <xdr:row>6</xdr:row>
      <xdr:rowOff>0</xdr:rowOff>
    </xdr:to>
    <xdr:sp macro="" textlink="">
      <xdr:nvSpPr>
        <xdr:cNvPr id="2" name="TextBox 1"/>
        <xdr:cNvSpPr txBox="1"/>
      </xdr:nvSpPr>
      <xdr:spPr>
        <a:xfrm>
          <a:off x="144780" y="160020"/>
          <a:ext cx="7185660" cy="75438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lang="en-US" sz="1200" b="0">
              <a:solidFill>
                <a:sysClr val="windowText" lastClr="000000"/>
              </a:solidFill>
            </a:rPr>
            <a:t>Q: Some investors lost money in a Ponzi scheme, though some received distributions before things tanked.  The receiver recovered a certain amount of money ('Receiver Assets').</a:t>
          </a:r>
          <a:r>
            <a:rPr lang="en-US" sz="1200" b="0" baseline="0">
              <a:solidFill>
                <a:sysClr val="windowText" lastClr="000000"/>
              </a:solidFill>
            </a:rPr>
            <a:t> </a:t>
          </a:r>
          <a:r>
            <a:rPr lang="en-US" sz="1200" b="0">
              <a:solidFill>
                <a:sysClr val="windowText" lastClr="000000"/>
              </a:solidFill>
            </a:rPr>
            <a:t>How should it be distributed</a:t>
          </a:r>
          <a:r>
            <a:rPr lang="en-US" sz="1200" b="0" baseline="0">
              <a:solidFill>
                <a:sysClr val="windowText" lastClr="000000"/>
              </a:solidFill>
            </a:rPr>
            <a:t> among the investors using the Rising Tide method? </a:t>
          </a:r>
        </a:p>
      </xdr:txBody>
    </xdr:sp>
    <xdr:clientData/>
  </xdr:twoCellAnchor>
  <xdr:twoCellAnchor>
    <xdr:from>
      <xdr:col>9</xdr:col>
      <xdr:colOff>0</xdr:colOff>
      <xdr:row>8</xdr:row>
      <xdr:rowOff>0</xdr:rowOff>
    </xdr:from>
    <xdr:to>
      <xdr:col>16</xdr:col>
      <xdr:colOff>0</xdr:colOff>
      <xdr:row>13</xdr:row>
      <xdr:rowOff>0</xdr:rowOff>
    </xdr:to>
    <xdr:sp macro="" textlink="">
      <xdr:nvSpPr>
        <xdr:cNvPr id="3" name="TextBox 2"/>
        <xdr:cNvSpPr txBox="1"/>
      </xdr:nvSpPr>
      <xdr:spPr>
        <a:xfrm>
          <a:off x="4541520" y="1524000"/>
          <a:ext cx="3253740" cy="868680"/>
        </a:xfrm>
        <a:prstGeom prst="rect">
          <a:avLst/>
        </a:prstGeom>
        <a:solidFill>
          <a:srgbClr val="00206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lang="en-US" sz="1200" b="0" i="0">
              <a:solidFill>
                <a:schemeClr val="bg1"/>
              </a:solidFill>
            </a:rPr>
            <a:t>A: As below.</a:t>
          </a:r>
        </a:p>
        <a:p>
          <a:endParaRPr lang="en-US" sz="1200" b="0" i="0">
            <a:solidFill>
              <a:schemeClr val="bg1"/>
            </a:solidFill>
          </a:endParaRPr>
        </a:p>
        <a:p>
          <a:r>
            <a:rPr lang="en-US" sz="1200" b="0" i="0" baseline="0">
              <a:solidFill>
                <a:schemeClr val="bg1"/>
              </a:solidFill>
              <a:latin typeface="+mn-lt"/>
              <a:ea typeface="+mn-ea"/>
              <a:cs typeface="+mn-cs"/>
            </a:rPr>
            <a:t>Note that the table MUST be sorted ascending by Prior % Recovery.</a:t>
          </a:r>
          <a:endParaRPr lang="en-US" sz="1200" b="0" i="0">
            <a:solidFill>
              <a:schemeClr val="bg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17</xdr:col>
      <xdr:colOff>0</xdr:colOff>
      <xdr:row>1</xdr:row>
      <xdr:rowOff>0</xdr:rowOff>
    </xdr:from>
    <xdr:to>
      <xdr:col>30</xdr:col>
      <xdr:colOff>0</xdr:colOff>
      <xdr:row>13</xdr:row>
      <xdr:rowOff>0</xdr:rowOff>
    </xdr:to>
    <xdr:sp macro="" textlink="">
      <xdr:nvSpPr>
        <xdr:cNvPr id="4" name="TextBox 3"/>
        <xdr:cNvSpPr txBox="1"/>
      </xdr:nvSpPr>
      <xdr:spPr>
        <a:xfrm>
          <a:off x="7475220" y="152400"/>
          <a:ext cx="6042660" cy="2042160"/>
        </a:xfrm>
        <a:prstGeom prst="rect">
          <a:avLst/>
        </a:prstGeom>
        <a:solidFill>
          <a:srgbClr val="00206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lang="en-US" sz="1100" b="0" i="0">
              <a:solidFill>
                <a:schemeClr val="bg1"/>
              </a:solidFill>
            </a:rPr>
            <a:t>1. Enter Names, Investment amounts (positive</a:t>
          </a:r>
          <a:r>
            <a:rPr lang="en-US" sz="1100" b="0" i="0" baseline="0">
              <a:solidFill>
                <a:schemeClr val="bg1"/>
              </a:solidFill>
            </a:rPr>
            <a:t> numbers)</a:t>
          </a:r>
          <a:r>
            <a:rPr lang="en-US" sz="1100" b="0" i="0">
              <a:solidFill>
                <a:schemeClr val="bg1"/>
              </a:solidFill>
            </a:rPr>
            <a:t>, and prior distributions (non-negative numbers) in left three columns of the table. </a:t>
          </a:r>
        </a:p>
        <a:p>
          <a:endParaRPr lang="en-US" sz="1100" b="0" i="0">
            <a:solidFill>
              <a:schemeClr val="bg1"/>
            </a:solidFill>
          </a:endParaRPr>
        </a:p>
        <a:p>
          <a:r>
            <a:rPr lang="en-US" sz="1100" b="0" i="0">
              <a:solidFill>
                <a:schemeClr val="bg1"/>
              </a:solidFill>
            </a:rPr>
            <a:t>2. If necessary, copy column P right until the right-side table has at LEAST as many columns as</a:t>
          </a:r>
          <a:r>
            <a:rPr lang="en-US" sz="1100" b="0" i="0" baseline="0">
              <a:solidFill>
                <a:schemeClr val="bg1"/>
              </a:solidFill>
            </a:rPr>
            <a:t> the number of investors.</a:t>
          </a:r>
          <a:endParaRPr lang="en-US" sz="1100" b="0" i="0">
            <a:solidFill>
              <a:schemeClr val="bg1"/>
            </a:solidFill>
          </a:endParaRPr>
        </a:p>
        <a:p>
          <a:endParaRPr lang="en-US" sz="1100" b="0" i="0">
            <a:solidFill>
              <a:schemeClr val="bg1"/>
            </a:solidFill>
          </a:endParaRPr>
        </a:p>
        <a:p>
          <a:r>
            <a:rPr lang="en-US" sz="1100" b="0" i="0">
              <a:solidFill>
                <a:schemeClr val="bg1"/>
              </a:solidFill>
            </a:rPr>
            <a:t>2. Select the rows of the table, </a:t>
          </a:r>
          <a:r>
            <a:rPr lang="en-US" sz="1100" b="0" i="0" baseline="0">
              <a:solidFill>
                <a:schemeClr val="bg1"/>
              </a:solidFill>
            </a:rPr>
            <a:t>including the header row, and sort ascending by Prior % Recovery</a:t>
          </a:r>
          <a:r>
            <a:rPr lang="en-US" sz="1100" b="0" i="0" baseline="0">
              <a:solidFill>
                <a:schemeClr val="bg1"/>
              </a:solidFill>
              <a:latin typeface="+mn-lt"/>
              <a:ea typeface="+mn-ea"/>
              <a:cs typeface="+mn-cs"/>
            </a:rPr>
            <a:t>.</a:t>
          </a:r>
        </a:p>
        <a:p>
          <a:endParaRPr lang="en-US" sz="1100" b="0" i="0" baseline="0">
            <a:solidFill>
              <a:schemeClr val="bg1"/>
            </a:solidFill>
            <a:latin typeface="+mn-lt"/>
            <a:ea typeface="+mn-ea"/>
            <a:cs typeface="+mn-cs"/>
          </a:endParaRPr>
        </a:p>
        <a:p>
          <a:r>
            <a:rPr lang="en-US" sz="1100" b="0" i="0" baseline="0">
              <a:solidFill>
                <a:schemeClr val="bg1"/>
              </a:solidFill>
              <a:latin typeface="+mn-lt"/>
              <a:ea typeface="+mn-ea"/>
              <a:cs typeface="+mn-cs"/>
            </a:rPr>
            <a:t>3. Enter the Receiver Assets.</a:t>
          </a:r>
        </a:p>
        <a:p>
          <a:endParaRPr lang="en-US" sz="1100" b="0" i="0" baseline="0">
            <a:solidFill>
              <a:schemeClr val="bg1"/>
            </a:solidFill>
            <a:latin typeface="+mn-lt"/>
            <a:ea typeface="+mn-ea"/>
            <a:cs typeface="+mn-cs"/>
          </a:endParaRPr>
        </a:p>
        <a:p>
          <a:r>
            <a:rPr lang="en-US" sz="1100" b="0" i="0" baseline="0">
              <a:solidFill>
                <a:schemeClr val="bg1"/>
              </a:solidFill>
              <a:latin typeface="+mn-lt"/>
              <a:ea typeface="+mn-ea"/>
              <a:cs typeface="+mn-cs"/>
            </a:rPr>
            <a:t>3. Read the Distribution Amounts</a:t>
          </a:r>
          <a:endParaRPr lang="en-US" sz="1100" b="0" i="0">
            <a:solidFill>
              <a:schemeClr val="bg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7</xdr:row>
      <xdr:rowOff>0</xdr:rowOff>
    </xdr:from>
    <xdr:to>
      <xdr:col>17</xdr:col>
      <xdr:colOff>0</xdr:colOff>
      <xdr:row>32</xdr:row>
      <xdr:rowOff>0</xdr:rowOff>
    </xdr:to>
    <xdr:sp macro="" textlink="">
      <xdr:nvSpPr>
        <xdr:cNvPr id="4" name="TextBox 3"/>
        <xdr:cNvSpPr txBox="1"/>
      </xdr:nvSpPr>
      <xdr:spPr>
        <a:xfrm>
          <a:off x="6141720" y="1280160"/>
          <a:ext cx="3253740" cy="3916680"/>
        </a:xfrm>
        <a:prstGeom prst="rect">
          <a:avLst/>
        </a:prstGeom>
        <a:solidFill>
          <a:srgbClr val="00206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lang="en-US" sz="1200" b="1" i="0">
              <a:solidFill>
                <a:schemeClr val="bg1"/>
              </a:solidFill>
            </a:rPr>
            <a:t>1/2/3/4</a:t>
          </a:r>
          <a:r>
            <a:rPr lang="en-US" sz="1200" b="0" i="0">
              <a:solidFill>
                <a:schemeClr val="bg1"/>
              </a:solidFill>
            </a:rPr>
            <a:t>: Enter IDs, Names, Investment Amounts (positive numbers), and Prior Distributions (non-negative numbers) in the four left columns of the table. (The ranges are dynamic; copy formatting down as desired.) </a:t>
          </a:r>
        </a:p>
        <a:p>
          <a:endParaRPr lang="en-US" sz="1200" b="0" i="0">
            <a:solidFill>
              <a:schemeClr val="bg1"/>
            </a:solidFill>
          </a:endParaRPr>
        </a:p>
        <a:p>
          <a:r>
            <a:rPr lang="en-US" sz="1200" b="1" i="0" baseline="0">
              <a:solidFill>
                <a:schemeClr val="bg1"/>
              </a:solidFill>
              <a:latin typeface="+mn-lt"/>
              <a:ea typeface="+mn-ea"/>
              <a:cs typeface="+mn-cs"/>
            </a:rPr>
            <a:t>5</a:t>
          </a:r>
          <a:r>
            <a:rPr lang="en-US" sz="1200" b="0" i="0" baseline="0">
              <a:solidFill>
                <a:schemeClr val="bg1"/>
              </a:solidFill>
              <a:latin typeface="+mn-lt"/>
              <a:ea typeface="+mn-ea"/>
              <a:cs typeface="+mn-cs"/>
            </a:rPr>
            <a:t>: Enter the Receiver Assets; the code will run automatically.</a:t>
          </a:r>
        </a:p>
        <a:p>
          <a:endParaRPr lang="en-US" sz="1200" b="0" i="0" baseline="0">
            <a:solidFill>
              <a:schemeClr val="bg1"/>
            </a:solidFill>
            <a:latin typeface="+mn-lt"/>
            <a:ea typeface="+mn-ea"/>
            <a:cs typeface="+mn-cs"/>
          </a:endParaRPr>
        </a:p>
        <a:p>
          <a:r>
            <a:rPr lang="en-US" sz="1200" b="0" i="0" baseline="0">
              <a:solidFill>
                <a:schemeClr val="bg1"/>
              </a:solidFill>
              <a:latin typeface="+mn-lt"/>
              <a:ea typeface="+mn-ea"/>
              <a:cs typeface="+mn-cs"/>
            </a:rPr>
            <a:t>Every investor that receives a distribution will have the same final recovery percentage (highlighted in the rightmost column); no investor will be lower.</a:t>
          </a:r>
        </a:p>
        <a:p>
          <a:endParaRPr lang="en-US" sz="1200" b="0" i="0" baseline="0">
            <a:solidFill>
              <a:schemeClr val="bg1"/>
            </a:solidFill>
            <a:latin typeface="+mn-lt"/>
            <a:ea typeface="+mn-ea"/>
            <a:cs typeface="+mn-cs"/>
          </a:endParaRPr>
        </a:p>
        <a:p>
          <a:r>
            <a:rPr lang="en-US" sz="1200" b="0" i="0" baseline="0">
              <a:solidFill>
                <a:schemeClr val="bg1"/>
              </a:solidFill>
              <a:latin typeface="+mn-lt"/>
              <a:ea typeface="+mn-ea"/>
              <a:cs typeface="+mn-cs"/>
            </a:rPr>
            <a:t>Note:  The data is sorted twice in processing; once by Prior % Recovery for calculation, and at the end by ID. If the input data is sorted originally by ID, then it will be in the same order when complete.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Info"/>
  <dimension ref="A1"/>
  <sheetViews>
    <sheetView showGridLines="0" showRowColHeaders="0" workbookViewId="0">
      <selection activeCell="K22" sqref="B2:K22"/>
    </sheetView>
  </sheetViews>
  <sheetFormatPr defaultColWidth="8.6640625" defaultRowHeight="12" x14ac:dyDescent="0.2"/>
  <cols>
    <col min="1" max="1" width="2.6640625" customWidth="1"/>
  </cols>
  <sheetData/>
  <pageMargins left="0.75" right="0.75" top="1" bottom="1" header="0.5" footer="0.5"/>
  <pageSetup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viaForm1"/>
  <dimension ref="B9:P36"/>
  <sheetViews>
    <sheetView showGridLines="0" workbookViewId="0">
      <selection activeCell="G10" sqref="G10"/>
    </sheetView>
  </sheetViews>
  <sheetFormatPr defaultColWidth="8.6640625" defaultRowHeight="12" x14ac:dyDescent="0.2"/>
  <cols>
    <col min="1" max="1" width="2.6640625" customWidth="1"/>
    <col min="2" max="2" width="9.5" customWidth="1"/>
    <col min="3" max="4" width="12.6640625" customWidth="1"/>
    <col min="5" max="5" width="10.6640625" customWidth="1"/>
    <col min="6" max="7" width="12.6640625" customWidth="1"/>
    <col min="8" max="8" width="8.6640625" customWidth="1"/>
    <col min="9" max="9" width="2.6640625" customWidth="1"/>
    <col min="10" max="10" width="0" hidden="1" customWidth="1"/>
    <col min="17" max="17" width="2.6640625" customWidth="1"/>
  </cols>
  <sheetData>
    <row r="9" spans="2:16" ht="21" x14ac:dyDescent="0.2">
      <c r="C9" s="10" t="s">
        <v>16</v>
      </c>
      <c r="D9" s="10" t="s">
        <v>15</v>
      </c>
      <c r="E9" s="10" t="s">
        <v>46</v>
      </c>
      <c r="G9" s="9" t="s">
        <v>14</v>
      </c>
    </row>
    <row r="10" spans="2:16" x14ac:dyDescent="0.2">
      <c r="B10" s="1"/>
      <c r="C10" s="8">
        <f>SUM(C15:C1048576)</f>
        <v>680000</v>
      </c>
      <c r="D10" s="8">
        <f>SUM(D15:D1048576)</f>
        <v>240000</v>
      </c>
      <c r="E10" s="8">
        <f>C10-D10</f>
        <v>440000</v>
      </c>
      <c r="G10" s="18">
        <v>50000</v>
      </c>
      <c r="H10" s="7"/>
    </row>
    <row r="11" spans="2:16" x14ac:dyDescent="0.2">
      <c r="B11" s="1"/>
      <c r="C11" s="1"/>
      <c r="D11" s="1"/>
      <c r="E11" s="1"/>
      <c r="F11" s="1"/>
    </row>
    <row r="12" spans="2:16" ht="21" x14ac:dyDescent="0.2">
      <c r="B12" s="1"/>
      <c r="E12" s="1"/>
      <c r="F12" s="1"/>
      <c r="G12" s="9" t="s">
        <v>15</v>
      </c>
    </row>
    <row r="13" spans="2:16" x14ac:dyDescent="0.2">
      <c r="B13" s="1"/>
      <c r="E13" s="1"/>
      <c r="F13" s="1"/>
      <c r="G13" s="8">
        <f ca="1">SUM(G15:G1048576)</f>
        <v>50000</v>
      </c>
      <c r="K13" s="7"/>
      <c r="L13" s="7"/>
      <c r="M13" s="7"/>
      <c r="N13" s="7"/>
      <c r="O13" s="7"/>
    </row>
    <row r="14" spans="2:16" x14ac:dyDescent="0.2">
      <c r="B14" s="1"/>
      <c r="C14" s="1"/>
      <c r="D14" s="1"/>
      <c r="E14" s="1"/>
      <c r="F14" s="1"/>
      <c r="G14" s="1"/>
    </row>
    <row r="15" spans="2:16" ht="31.5" x14ac:dyDescent="0.2">
      <c r="B15" s="14" t="s">
        <v>0</v>
      </c>
      <c r="C15" s="2" t="s">
        <v>9</v>
      </c>
      <c r="D15" s="2" t="s">
        <v>12</v>
      </c>
      <c r="E15" s="2" t="s">
        <v>11</v>
      </c>
      <c r="F15" s="2" t="s">
        <v>8</v>
      </c>
      <c r="G15" s="2" t="s">
        <v>17</v>
      </c>
      <c r="H15" s="2" t="s">
        <v>13</v>
      </c>
      <c r="J15" s="11" t="s">
        <v>7</v>
      </c>
      <c r="K15" s="12" t="s">
        <v>10</v>
      </c>
      <c r="L15" s="12"/>
      <c r="M15" s="12"/>
      <c r="N15" s="12"/>
      <c r="O15" s="12"/>
      <c r="P15" s="12"/>
    </row>
    <row r="16" spans="2:16" x14ac:dyDescent="0.2">
      <c r="B16" s="15" t="s">
        <v>1</v>
      </c>
      <c r="C16" s="6">
        <v>10000</v>
      </c>
      <c r="D16" s="6">
        <v>0</v>
      </c>
      <c r="E16" s="16">
        <f t="shared" ref="E16:E21" si="0">D16/C16</f>
        <v>0</v>
      </c>
      <c r="F16" s="5">
        <f>D16/C16 * SUM(C$15:C16) - SUM(D$15:D16)</f>
        <v>0</v>
      </c>
      <c r="G16" s="17">
        <f ca="1">MMULT(Rates, (Recovered &gt; Breakpts) * (Recovered - Breakpts))</f>
        <v>3661.9718309859213</v>
      </c>
      <c r="H16" s="4">
        <f t="shared" ref="H16:H21" ca="1" si="1">ROUND((D16+G16)/C16, 6)</f>
        <v>0.36619699999999999</v>
      </c>
      <c r="J16" s="13"/>
      <c r="K16" s="3">
        <f ca="1">IF(COLUMNS($K$16:Me) &lt;= ROWS($K$16:Me) - 1, 0, $C16/SUBTOTAL(9, OFFSET($C$15, 1, 0, COLUMNS($K$16:Me))) - SUM($J16:relW))</f>
        <v>1</v>
      </c>
      <c r="L16" s="3">
        <f ca="1">IF(COLUMNS($K$16:Me) &lt;= ROWS($K$16:Me) - 1, 0, $C16/SUBTOTAL(9, OFFSET($C$15, 1, 0, COLUMNS($K$16:Me))) - SUM($J16:relW))</f>
        <v>-0.91666666666666663</v>
      </c>
      <c r="M16" s="3">
        <f ca="1">IF(COLUMNS($K$16:Me) &lt;= ROWS($K$16:Me) - 1, 0, $C16/SUBTOTAL(9, OFFSET($C$15, 1, 0, COLUMNS($K$16:Me))) - SUM($J16:relW))</f>
        <v>-3.455284552845532E-2</v>
      </c>
      <c r="N16" s="3">
        <f ca="1">IF(COLUMNS($K$16:Me) &lt;= ROWS($K$16:Me) - 1, 0, $C16/SUBTOTAL(9, OFFSET($C$15, 1, 0, COLUMNS($K$16:Me))) - SUM($J16:relW))</f>
        <v>-2.0611473720371008E-2</v>
      </c>
      <c r="O16" s="3">
        <f ca="1">IF(COLUMNS($K$16:Me) &lt;= ROWS($K$16:Me) - 1, 0, $C16/SUBTOTAL(9, OFFSET($C$15, 1, 0, COLUMNS($K$16:Me))) - SUM($J16:relW))</f>
        <v>-1.0150996066489025E-2</v>
      </c>
      <c r="P16" s="3">
        <f ca="1">IF(COLUMNS($K$16:Me) &lt;= ROWS($K$16:Me) - 1, 0, $C16/SUBTOTAL(9, OFFSET($C$15, 1, 0, COLUMNS($K$16:Me))) - SUM($J16:relW))</f>
        <v>-3.3121356650768416E-3</v>
      </c>
    </row>
    <row r="17" spans="2:16" x14ac:dyDescent="0.2">
      <c r="B17" s="15" t="s">
        <v>2</v>
      </c>
      <c r="C17" s="6">
        <v>110000</v>
      </c>
      <c r="D17" s="6">
        <v>10000</v>
      </c>
      <c r="E17" s="16">
        <f t="shared" si="0"/>
        <v>9.0909090909090912E-2</v>
      </c>
      <c r="F17" s="5">
        <f>D17/C17 * SUM(C$15:C17) - SUM(D$15:D17)</f>
        <v>909.09090909090992</v>
      </c>
      <c r="G17" s="17">
        <f ca="1">MMULT(Rates, (Recovered &gt; Breakpts) * (Recovered - Breakpts))</f>
        <v>30281.690140845061</v>
      </c>
      <c r="H17" s="4">
        <f t="shared" ca="1" si="1"/>
        <v>0.36619699999999999</v>
      </c>
      <c r="J17" s="13"/>
      <c r="K17" s="3">
        <f ca="1">IF(COLUMNS($K$16:Me) &lt;= ROWS($K$16:Me) - 1, 0, $C17/SUBTOTAL(9, OFFSET($C$15, 1, 0, COLUMNS($K$16:Me))) - SUM($J17:relW))</f>
        <v>0</v>
      </c>
      <c r="L17" s="3">
        <f ca="1">IF(COLUMNS($K$16:Me) &lt;= ROWS($K$16:Me) - 1, 0, $C17/SUBTOTAL(9, OFFSET($C$15, 1, 0, COLUMNS($K$16:Me))) - SUM($J17:relW))</f>
        <v>0.91666666666666663</v>
      </c>
      <c r="M17" s="3">
        <f ca="1">IF(COLUMNS($K$16:Me) &lt;= ROWS($K$16:Me) - 1, 0, $C17/SUBTOTAL(9, OFFSET($C$15, 1, 0, COLUMNS($K$16:Me))) - SUM($J17:relW))</f>
        <v>-0.38008130081300806</v>
      </c>
      <c r="N17" s="3">
        <f ca="1">IF(COLUMNS($K$16:Me) &lt;= ROWS($K$16:Me) - 1, 0, $C17/SUBTOTAL(9, OFFSET($C$15, 1, 0, COLUMNS($K$16:Me))) - SUM($J17:relW))</f>
        <v>-0.22672621092408113</v>
      </c>
      <c r="O17" s="3">
        <f ca="1">IF(COLUMNS($K$16:Me) &lt;= ROWS($K$16:Me) - 1, 0, $C17/SUBTOTAL(9, OFFSET($C$15, 1, 0, COLUMNS($K$16:Me))) - SUM($J17:relW))</f>
        <v>-0.11166095673137924</v>
      </c>
      <c r="P17" s="3">
        <f ca="1">IF(COLUMNS($K$16:Me) &lt;= ROWS($K$16:Me) - 1, 0, $C17/SUBTOTAL(9, OFFSET($C$15, 1, 0, COLUMNS($K$16:Me))) - SUM($J17:relW))</f>
        <v>-3.6433492315845251E-2</v>
      </c>
    </row>
    <row r="18" spans="2:16" x14ac:dyDescent="0.2">
      <c r="B18" s="15" t="s">
        <v>3</v>
      </c>
      <c r="C18" s="6">
        <v>85000</v>
      </c>
      <c r="D18" s="6">
        <v>20000</v>
      </c>
      <c r="E18" s="16">
        <f t="shared" si="0"/>
        <v>0.23529411764705882</v>
      </c>
      <c r="F18" s="5">
        <f>D18/C18 * SUM(C$15:C18) - SUM(D$15:D18)</f>
        <v>18235.294117647056</v>
      </c>
      <c r="G18" s="17">
        <f ca="1">MMULT(Rates, (Recovered &gt; Breakpts) * (Recovered - Breakpts))</f>
        <v>11126.760563380281</v>
      </c>
      <c r="H18" s="4">
        <f t="shared" ca="1" si="1"/>
        <v>0.36619699999999999</v>
      </c>
      <c r="J18" s="13"/>
      <c r="K18" s="3">
        <f ca="1">IF(COLUMNS($K$16:Me) &lt;= ROWS($K$16:Me) - 1, 0, $C18/SUBTOTAL(9, OFFSET($C$15, 1, 0, COLUMNS($K$16:Me))) - SUM($J18:relW))</f>
        <v>0</v>
      </c>
      <c r="L18" s="3">
        <f ca="1">IF(COLUMNS($K$16:Me) &lt;= ROWS($K$16:Me) - 1, 0, $C18/SUBTOTAL(9, OFFSET($C$15, 1, 0, COLUMNS($K$16:Me))) - SUM($J18:relW))</f>
        <v>0</v>
      </c>
      <c r="M18" s="3">
        <f ca="1">IF(COLUMNS($K$16:Me) &lt;= ROWS($K$16:Me) - 1, 0, $C18/SUBTOTAL(9, OFFSET($C$15, 1, 0, COLUMNS($K$16:Me))) - SUM($J18:relW))</f>
        <v>0.41463414634146339</v>
      </c>
      <c r="N18" s="3">
        <f ca="1">IF(COLUMNS($K$16:Me) &lt;= ROWS($K$16:Me) - 1, 0, $C18/SUBTOTAL(9, OFFSET($C$15, 1, 0, COLUMNS($K$16:Me))) - SUM($J18:relW))</f>
        <v>-0.17519752662315355</v>
      </c>
      <c r="O18" s="3">
        <f ca="1">IF(COLUMNS($K$16:Me) &lt;= ROWS($K$16:Me) - 1, 0, $C18/SUBTOTAL(9, OFFSET($C$15, 1, 0, COLUMNS($K$16:Me))) - SUM($J18:relW))</f>
        <v>-8.6283466565156702E-2</v>
      </c>
      <c r="P18" s="3">
        <f ca="1">IF(COLUMNS($K$16:Me) &lt;= ROWS($K$16:Me) - 1, 0, $C18/SUBTOTAL(9, OFFSET($C$15, 1, 0, COLUMNS($K$16:Me))) - SUM($J18:relW))</f>
        <v>-2.8153153153153143E-2</v>
      </c>
    </row>
    <row r="19" spans="2:16" x14ac:dyDescent="0.2">
      <c r="B19" s="15" t="s">
        <v>4</v>
      </c>
      <c r="C19" s="6">
        <v>150000</v>
      </c>
      <c r="D19" s="6">
        <v>50000</v>
      </c>
      <c r="E19" s="16">
        <f t="shared" si="0"/>
        <v>0.33333333333333331</v>
      </c>
      <c r="F19" s="5">
        <f>D19/C19 * SUM(C$15:C19) - SUM(D$15:D19)</f>
        <v>38333.333333333328</v>
      </c>
      <c r="G19" s="17">
        <f ca="1">MMULT(Rates, (Recovered &gt; Breakpts) * (Recovered - Breakpts))</f>
        <v>4929.5774647887347</v>
      </c>
      <c r="H19" s="4">
        <f t="shared" ca="1" si="1"/>
        <v>0.36619699999999999</v>
      </c>
      <c r="J19" s="13"/>
      <c r="K19" s="3">
        <f ca="1">IF(COLUMNS($K$16:Me) &lt;= ROWS($K$16:Me) - 1, 0, $C19/SUBTOTAL(9, OFFSET($C$15, 1, 0, COLUMNS($K$16:Me))) - SUM($J19:relW))</f>
        <v>0</v>
      </c>
      <c r="L19" s="3">
        <f ca="1">IF(COLUMNS($K$16:Me) &lt;= ROWS($K$16:Me) - 1, 0, $C19/SUBTOTAL(9, OFFSET($C$15, 1, 0, COLUMNS($K$16:Me))) - SUM($J19:relW))</f>
        <v>0</v>
      </c>
      <c r="M19" s="3">
        <f ca="1">IF(COLUMNS($K$16:Me) &lt;= ROWS($K$16:Me) - 1, 0, $C19/SUBTOTAL(9, OFFSET($C$15, 1, 0, COLUMNS($K$16:Me))) - SUM($J19:relW))</f>
        <v>0</v>
      </c>
      <c r="N19" s="3">
        <f ca="1">IF(COLUMNS($K$16:Me) &lt;= ROWS($K$16:Me) - 1, 0, $C19/SUBTOTAL(9, OFFSET($C$15, 1, 0, COLUMNS($K$16:Me))) - SUM($J19:relW))</f>
        <v>0.42253521126760563</v>
      </c>
      <c r="O19" s="3">
        <f ca="1">IF(COLUMNS($K$16:Me) &lt;= ROWS($K$16:Me) - 1, 0, $C19/SUBTOTAL(9, OFFSET($C$15, 1, 0, COLUMNS($K$16:Me))) - SUM($J19:relW))</f>
        <v>-0.15226494099733534</v>
      </c>
      <c r="P19" s="3">
        <f ca="1">IF(COLUMNS($K$16:Me) &lt;= ROWS($K$16:Me) - 1, 0, $C19/SUBTOTAL(9, OFFSET($C$15, 1, 0, COLUMNS($K$16:Me))) - SUM($J19:relW))</f>
        <v>-4.9682034976152645E-2</v>
      </c>
    </row>
    <row r="20" spans="2:16" x14ac:dyDescent="0.2">
      <c r="B20" s="15" t="s">
        <v>5</v>
      </c>
      <c r="C20" s="6">
        <v>200000</v>
      </c>
      <c r="D20" s="6">
        <v>80000</v>
      </c>
      <c r="E20" s="16">
        <f t="shared" si="0"/>
        <v>0.4</v>
      </c>
      <c r="F20" s="5">
        <f>D20/C20 * SUM(C$15:C20) - SUM(D$15:D20)</f>
        <v>62000</v>
      </c>
      <c r="G20" s="17">
        <f ca="1">MMULT(Rates, (Recovered &gt; Breakpts) * (Recovered - Breakpts))</f>
        <v>0</v>
      </c>
      <c r="H20" s="4">
        <f t="shared" ca="1" si="1"/>
        <v>0.4</v>
      </c>
      <c r="J20" s="13"/>
      <c r="K20" s="3">
        <f ca="1">IF(COLUMNS($K$16:Me) &lt;= ROWS($K$16:Me) - 1, 0, $C20/SUBTOTAL(9, OFFSET($C$15, 1, 0, COLUMNS($K$16:Me))) - SUM($J20:relW))</f>
        <v>0</v>
      </c>
      <c r="L20" s="3">
        <f ca="1">IF(COLUMNS($K$16:Me) &lt;= ROWS($K$16:Me) - 1, 0, $C20/SUBTOTAL(9, OFFSET($C$15, 1, 0, COLUMNS($K$16:Me))) - SUM($J20:relW))</f>
        <v>0</v>
      </c>
      <c r="M20" s="3">
        <f ca="1">IF(COLUMNS($K$16:Me) &lt;= ROWS($K$16:Me) - 1, 0, $C20/SUBTOTAL(9, OFFSET($C$15, 1, 0, COLUMNS($K$16:Me))) - SUM($J20:relW))</f>
        <v>0</v>
      </c>
      <c r="N20" s="3">
        <f ca="1">IF(COLUMNS($K$16:Me) &lt;= ROWS($K$16:Me) - 1, 0, $C20/SUBTOTAL(9, OFFSET($C$15, 1, 0, COLUMNS($K$16:Me))) - SUM($J20:relW))</f>
        <v>0</v>
      </c>
      <c r="O20" s="3">
        <f ca="1">IF(COLUMNS($K$16:Me) &lt;= ROWS($K$16:Me) - 1, 0, $C20/SUBTOTAL(9, OFFSET($C$15, 1, 0, COLUMNS($K$16:Me))) - SUM($J20:relW))</f>
        <v>0.36036036036036034</v>
      </c>
      <c r="P20" s="3">
        <f ca="1">IF(COLUMNS($K$16:Me) &lt;= ROWS($K$16:Me) - 1, 0, $C20/SUBTOTAL(9, OFFSET($C$15, 1, 0, COLUMNS($K$16:Me))) - SUM($J20:relW))</f>
        <v>-6.6242713301536804E-2</v>
      </c>
    </row>
    <row r="21" spans="2:16" x14ac:dyDescent="0.2">
      <c r="B21" s="15" t="s">
        <v>6</v>
      </c>
      <c r="C21" s="6">
        <v>125000</v>
      </c>
      <c r="D21" s="6">
        <v>80000</v>
      </c>
      <c r="E21" s="16">
        <f t="shared" si="0"/>
        <v>0.64</v>
      </c>
      <c r="F21" s="5">
        <f>D21/C21 * SUM(C$15:C21) - SUM(D$15:D21)</f>
        <v>195200</v>
      </c>
      <c r="G21" s="17">
        <f ca="1">MMULT(Rates, (Recovered &gt; Breakpts) * (Recovered - Breakpts))</f>
        <v>0</v>
      </c>
      <c r="H21" s="4">
        <f t="shared" ca="1" si="1"/>
        <v>0.64</v>
      </c>
      <c r="J21" s="13"/>
      <c r="K21" s="3">
        <f ca="1">IF(COLUMNS($K$16:Me) &lt;= ROWS($K$16:Me) - 1, 0, $C21/SUBTOTAL(9, OFFSET($C$15, 1, 0, COLUMNS($K$16:Me))) - SUM($J21:relW))</f>
        <v>0</v>
      </c>
      <c r="L21" s="3">
        <f ca="1">IF(COLUMNS($K$16:Me) &lt;= ROWS($K$16:Me) - 1, 0, $C21/SUBTOTAL(9, OFFSET($C$15, 1, 0, COLUMNS($K$16:Me))) - SUM($J21:relW))</f>
        <v>0</v>
      </c>
      <c r="M21" s="3">
        <f ca="1">IF(COLUMNS($K$16:Me) &lt;= ROWS($K$16:Me) - 1, 0, $C21/SUBTOTAL(9, OFFSET($C$15, 1, 0, COLUMNS($K$16:Me))) - SUM($J21:relW))</f>
        <v>0</v>
      </c>
      <c r="N21" s="3">
        <f ca="1">IF(COLUMNS($K$16:Me) &lt;= ROWS($K$16:Me) - 1, 0, $C21/SUBTOTAL(9, OFFSET($C$15, 1, 0, COLUMNS($K$16:Me))) - SUM($J21:relW))</f>
        <v>0</v>
      </c>
      <c r="O21" s="3">
        <f ca="1">IF(COLUMNS($K$16:Me) &lt;= ROWS($K$16:Me) - 1, 0, $C21/SUBTOTAL(9, OFFSET($C$15, 1, 0, COLUMNS($K$16:Me))) - SUM($J21:relW))</f>
        <v>0</v>
      </c>
      <c r="P21" s="3">
        <f ca="1">IF(COLUMNS($K$16:Me) &lt;= ROWS($K$16:Me) - 1, 0, $C21/SUBTOTAL(9, OFFSET($C$15, 1, 0, COLUMNS($K$16:Me))) - SUM($J21:relW))</f>
        <v>0.18382352941176472</v>
      </c>
    </row>
    <row r="22" spans="2:16" x14ac:dyDescent="0.2">
      <c r="B22" s="15"/>
      <c r="C22" s="6"/>
      <c r="D22" s="6"/>
      <c r="E22" s="16"/>
      <c r="F22" s="5"/>
      <c r="G22" s="17"/>
      <c r="H22" s="4"/>
      <c r="J22" s="13"/>
      <c r="K22" s="3"/>
      <c r="L22" s="3"/>
      <c r="M22" s="3"/>
      <c r="N22" s="3"/>
      <c r="O22" s="3"/>
      <c r="P22" s="3"/>
    </row>
    <row r="23" spans="2:16" x14ac:dyDescent="0.2">
      <c r="B23" s="15"/>
      <c r="C23" s="6"/>
      <c r="D23" s="6"/>
      <c r="E23" s="16"/>
      <c r="F23" s="5"/>
      <c r="G23" s="17"/>
      <c r="H23" s="4"/>
      <c r="J23" s="13"/>
      <c r="K23" s="3"/>
      <c r="L23" s="3"/>
      <c r="M23" s="3"/>
      <c r="N23" s="3"/>
      <c r="O23" s="3"/>
      <c r="P23" s="3"/>
    </row>
    <row r="24" spans="2:16" x14ac:dyDescent="0.2">
      <c r="B24" s="15"/>
      <c r="C24" s="6"/>
      <c r="D24" s="6"/>
      <c r="E24" s="16"/>
      <c r="F24" s="5"/>
      <c r="G24" s="17"/>
      <c r="H24" s="4"/>
      <c r="J24" s="13"/>
      <c r="K24" s="3"/>
      <c r="L24" s="3"/>
      <c r="M24" s="3"/>
      <c r="N24" s="3"/>
      <c r="O24" s="3"/>
      <c r="P24" s="3"/>
    </row>
    <row r="25" spans="2:16" x14ac:dyDescent="0.2">
      <c r="B25" s="15"/>
      <c r="C25" s="6"/>
      <c r="D25" s="6"/>
      <c r="E25" s="16"/>
      <c r="F25" s="5"/>
      <c r="G25" s="17"/>
      <c r="H25" s="4"/>
      <c r="J25" s="13"/>
      <c r="K25" s="3"/>
      <c r="L25" s="3"/>
      <c r="M25" s="3"/>
      <c r="N25" s="3"/>
      <c r="O25" s="3"/>
      <c r="P25" s="3"/>
    </row>
    <row r="26" spans="2:16" x14ac:dyDescent="0.2">
      <c r="B26" s="15"/>
      <c r="C26" s="6"/>
      <c r="D26" s="6"/>
      <c r="E26" s="16"/>
      <c r="F26" s="5"/>
      <c r="G26" s="17"/>
      <c r="H26" s="4"/>
      <c r="J26" s="13"/>
      <c r="K26" s="3"/>
      <c r="L26" s="3"/>
      <c r="M26" s="3"/>
      <c r="N26" s="3"/>
      <c r="O26" s="3"/>
      <c r="P26" s="3"/>
    </row>
    <row r="27" spans="2:16" x14ac:dyDescent="0.2">
      <c r="B27" s="15"/>
      <c r="C27" s="6"/>
      <c r="D27" s="6"/>
      <c r="E27" s="16"/>
      <c r="F27" s="5"/>
      <c r="G27" s="17"/>
      <c r="H27" s="4"/>
      <c r="J27" s="13"/>
      <c r="K27" s="3"/>
      <c r="L27" s="3"/>
      <c r="M27" s="3"/>
      <c r="N27" s="3"/>
      <c r="O27" s="3"/>
      <c r="P27" s="3"/>
    </row>
    <row r="28" spans="2:16" x14ac:dyDescent="0.2">
      <c r="B28" s="15"/>
      <c r="C28" s="6"/>
      <c r="D28" s="6"/>
      <c r="E28" s="16"/>
      <c r="F28" s="5"/>
      <c r="G28" s="17"/>
      <c r="H28" s="4"/>
      <c r="J28" s="13"/>
      <c r="K28" s="3"/>
      <c r="L28" s="3"/>
      <c r="M28" s="3"/>
      <c r="N28" s="3"/>
      <c r="O28" s="3"/>
      <c r="P28" s="3"/>
    </row>
    <row r="29" spans="2:16" x14ac:dyDescent="0.2">
      <c r="B29" s="15"/>
      <c r="C29" s="6"/>
      <c r="D29" s="6"/>
      <c r="E29" s="16"/>
      <c r="F29" s="5"/>
      <c r="G29" s="17"/>
      <c r="H29" s="4"/>
      <c r="J29" s="13"/>
      <c r="K29" s="3"/>
      <c r="L29" s="3"/>
      <c r="M29" s="3"/>
      <c r="N29" s="3"/>
      <c r="O29" s="3"/>
      <c r="P29" s="3"/>
    </row>
    <row r="30" spans="2:16" x14ac:dyDescent="0.2">
      <c r="B30" s="15"/>
      <c r="C30" s="6"/>
      <c r="D30" s="6"/>
      <c r="E30" s="16"/>
      <c r="F30" s="5"/>
      <c r="G30" s="17"/>
      <c r="H30" s="4"/>
      <c r="J30" s="13"/>
      <c r="K30" s="3"/>
      <c r="L30" s="3"/>
      <c r="M30" s="3"/>
      <c r="N30" s="3"/>
      <c r="O30" s="3"/>
      <c r="P30" s="3"/>
    </row>
    <row r="31" spans="2:16" x14ac:dyDescent="0.2">
      <c r="B31" s="15"/>
      <c r="C31" s="6"/>
      <c r="D31" s="6"/>
      <c r="E31" s="16"/>
      <c r="F31" s="5"/>
      <c r="G31" s="17"/>
      <c r="H31" s="4"/>
      <c r="J31" s="13"/>
      <c r="K31" s="3"/>
      <c r="L31" s="3"/>
      <c r="M31" s="3"/>
      <c r="N31" s="3"/>
      <c r="O31" s="3"/>
      <c r="P31" s="3"/>
    </row>
    <row r="32" spans="2:16" x14ac:dyDescent="0.2">
      <c r="B32" s="15"/>
      <c r="C32" s="6"/>
      <c r="D32" s="6"/>
      <c r="E32" s="16"/>
      <c r="F32" s="5"/>
      <c r="G32" s="17"/>
      <c r="H32" s="4"/>
      <c r="J32" s="13"/>
      <c r="K32" s="3"/>
      <c r="L32" s="3"/>
      <c r="M32" s="3"/>
      <c r="N32" s="3"/>
      <c r="O32" s="3"/>
      <c r="P32" s="3"/>
    </row>
    <row r="33" spans="2:16" x14ac:dyDescent="0.2">
      <c r="B33" s="15"/>
      <c r="C33" s="6"/>
      <c r="D33" s="6"/>
      <c r="E33" s="16"/>
      <c r="F33" s="5"/>
      <c r="G33" s="17"/>
      <c r="H33" s="4"/>
      <c r="J33" s="13"/>
      <c r="K33" s="3"/>
      <c r="L33" s="3"/>
      <c r="M33" s="3"/>
      <c r="N33" s="3"/>
      <c r="O33" s="3"/>
      <c r="P33" s="3"/>
    </row>
    <row r="34" spans="2:16" x14ac:dyDescent="0.2">
      <c r="B34" s="15"/>
      <c r="C34" s="6"/>
      <c r="D34" s="6"/>
      <c r="E34" s="16"/>
      <c r="F34" s="5"/>
      <c r="G34" s="17"/>
      <c r="H34" s="4"/>
      <c r="J34" s="13"/>
      <c r="K34" s="3"/>
      <c r="L34" s="3"/>
      <c r="M34" s="3"/>
      <c r="N34" s="3"/>
      <c r="O34" s="3"/>
      <c r="P34" s="3"/>
    </row>
    <row r="35" spans="2:16" x14ac:dyDescent="0.2">
      <c r="B35" s="15"/>
      <c r="C35" s="6"/>
      <c r="D35" s="6"/>
      <c r="E35" s="16"/>
      <c r="F35" s="5"/>
      <c r="G35" s="17"/>
      <c r="H35" s="4"/>
      <c r="J35" s="13"/>
      <c r="K35" s="3"/>
      <c r="L35" s="3"/>
      <c r="M35" s="3"/>
      <c r="N35" s="3"/>
      <c r="O35" s="3"/>
      <c r="P35" s="3"/>
    </row>
    <row r="36" spans="2:16" x14ac:dyDescent="0.2">
      <c r="B36" s="15"/>
      <c r="C36" s="6"/>
      <c r="D36" s="6"/>
      <c r="E36" s="16"/>
      <c r="F36" s="5"/>
      <c r="G36" s="17"/>
      <c r="H36" s="4"/>
      <c r="J36" s="13"/>
      <c r="K36" s="3"/>
      <c r="L36" s="3"/>
      <c r="M36" s="3"/>
      <c r="N36" s="3"/>
      <c r="O36" s="3"/>
      <c r="P36" s="3"/>
    </row>
  </sheetData>
  <conditionalFormatting sqref="H16:H21">
    <cfRule type="top10" dxfId="3" priority="2" bottom="1" rank="1"/>
  </conditionalFormatting>
  <conditionalFormatting sqref="H22:H36">
    <cfRule type="top10" dxfId="2" priority="1" bottom="1" rank="1"/>
  </conditionalFormatting>
  <pageMargins left="0.75" right="0.75" top="1" bottom="1" header="0.5" footer="0.5"/>
  <pageSetup orientation="portrait" horizontalDpi="1200" verticalDpi="1200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viaMacro"/>
  <dimension ref="B2:V108"/>
  <sheetViews>
    <sheetView showGridLines="0" tabSelected="1" workbookViewId="0">
      <selection activeCell="C37" sqref="C37"/>
    </sheetView>
  </sheetViews>
  <sheetFormatPr defaultColWidth="8.6640625" defaultRowHeight="12" x14ac:dyDescent="0.2"/>
  <cols>
    <col min="1" max="1" width="2.6640625" customWidth="1"/>
    <col min="2" max="2" width="12.6640625" customWidth="1"/>
    <col min="3" max="3" width="18.6640625" customWidth="1"/>
    <col min="4" max="5" width="14.6640625" customWidth="1"/>
    <col min="6" max="6" width="10.6640625" customWidth="1"/>
    <col min="7" max="8" width="14.6640625" customWidth="1"/>
    <col min="9" max="9" width="8.6640625" customWidth="1"/>
    <col min="10" max="10" width="2.6640625" customWidth="1"/>
    <col min="18" max="18" width="2.6640625" customWidth="1"/>
    <col min="19" max="19" width="12.6640625" customWidth="1"/>
    <col min="21" max="22" width="14.6640625" customWidth="1"/>
  </cols>
  <sheetData>
    <row r="2" spans="2:22" ht="21" x14ac:dyDescent="0.2">
      <c r="D2" s="10" t="s">
        <v>16</v>
      </c>
      <c r="E2" s="10" t="s">
        <v>15</v>
      </c>
      <c r="H2" s="35" t="s">
        <v>45</v>
      </c>
    </row>
    <row r="3" spans="2:22" x14ac:dyDescent="0.2">
      <c r="B3" s="1"/>
      <c r="C3" s="1"/>
      <c r="D3" s="20">
        <f>SUM(tbl D:D)</f>
        <v>5036223.1999999983</v>
      </c>
      <c r="E3" s="20">
        <f>SUM(tbl E:E)</f>
        <v>852605.81999999983</v>
      </c>
      <c r="H3" s="28">
        <v>300000</v>
      </c>
      <c r="I3" s="7"/>
    </row>
    <row r="4" spans="2:22" x14ac:dyDescent="0.2">
      <c r="B4" s="1"/>
      <c r="C4" s="1"/>
      <c r="D4" s="1"/>
      <c r="E4" s="1"/>
      <c r="F4" s="1"/>
      <c r="G4" s="1"/>
    </row>
    <row r="5" spans="2:22" ht="20.45" customHeight="1" x14ac:dyDescent="0.2">
      <c r="B5" s="1"/>
      <c r="C5" s="1"/>
      <c r="E5" s="10" t="s">
        <v>46</v>
      </c>
      <c r="F5" s="1"/>
      <c r="G5" s="1"/>
      <c r="H5" s="9" t="s">
        <v>18</v>
      </c>
      <c r="I5" s="36"/>
      <c r="S5" s="37" t="s">
        <v>47</v>
      </c>
      <c r="T5" s="38"/>
      <c r="U5" s="38"/>
      <c r="V5" s="39"/>
    </row>
    <row r="6" spans="2:22" x14ac:dyDescent="0.2">
      <c r="B6" s="1"/>
      <c r="C6" s="1"/>
      <c r="E6" s="20">
        <f>D3-E3</f>
        <v>4183617.3799999985</v>
      </c>
      <c r="F6" s="1"/>
      <c r="G6" s="1"/>
      <c r="H6" s="20">
        <f>SUM(H8:H1048576)</f>
        <v>300000</v>
      </c>
      <c r="S6" s="40"/>
      <c r="T6" s="41"/>
      <c r="U6" s="41"/>
      <c r="V6" s="42"/>
    </row>
    <row r="7" spans="2:22" x14ac:dyDescent="0.2">
      <c r="B7" s="1"/>
      <c r="C7" s="1"/>
      <c r="D7" s="1"/>
      <c r="E7" s="1"/>
      <c r="F7" s="1"/>
      <c r="G7" s="1"/>
    </row>
    <row r="8" spans="2:22" ht="31.5" x14ac:dyDescent="0.2">
      <c r="B8" s="35" t="s">
        <v>41</v>
      </c>
      <c r="C8" s="35" t="s">
        <v>42</v>
      </c>
      <c r="D8" s="35" t="s">
        <v>43</v>
      </c>
      <c r="E8" s="35" t="s">
        <v>44</v>
      </c>
      <c r="F8" s="34" t="s">
        <v>11</v>
      </c>
      <c r="G8" s="2" t="s">
        <v>40</v>
      </c>
      <c r="H8" s="2" t="s">
        <v>19</v>
      </c>
      <c r="I8" s="2" t="s">
        <v>13</v>
      </c>
      <c r="S8" s="35" t="s">
        <v>41</v>
      </c>
      <c r="T8" s="35" t="s">
        <v>42</v>
      </c>
      <c r="U8" s="35" t="s">
        <v>43</v>
      </c>
      <c r="V8" s="35" t="s">
        <v>44</v>
      </c>
    </row>
    <row r="9" spans="2:22" x14ac:dyDescent="0.2">
      <c r="B9" s="33">
        <v>117909436</v>
      </c>
      <c r="C9" s="31" t="s">
        <v>1</v>
      </c>
      <c r="D9" s="24">
        <v>608055.21</v>
      </c>
      <c r="E9" s="24">
        <v>177.13</v>
      </c>
      <c r="F9" s="16">
        <f t="shared" ref="F9:F34" si="0">E9/D9</f>
        <v>2.9130578455203109E-4</v>
      </c>
      <c r="G9" s="25">
        <v>0</v>
      </c>
      <c r="H9" s="26">
        <v>61069.913178808027</v>
      </c>
      <c r="I9" s="4">
        <f t="shared" ref="I9:I34" si="1">MROUND((E9 + H9) / D9, 1/65536)</f>
        <v>0.1007232666015625</v>
      </c>
      <c r="S9" s="32">
        <v>117909436</v>
      </c>
      <c r="T9" s="29" t="s">
        <v>1</v>
      </c>
      <c r="U9" s="22">
        <f ca="1">ROUND(10^(2 * RAND() + 4), 2)</f>
        <v>33814.92</v>
      </c>
      <c r="V9" s="22">
        <f t="shared" ref="V9:V34" ca="1" si="2">ROUND(10 ^ (RAND()^0.25 * LOG(U9)), 2)</f>
        <v>16647.3</v>
      </c>
    </row>
    <row r="10" spans="2:22" x14ac:dyDescent="0.2">
      <c r="B10" s="33">
        <v>126364890</v>
      </c>
      <c r="C10" s="31" t="s">
        <v>2</v>
      </c>
      <c r="D10" s="24">
        <v>19158.82</v>
      </c>
      <c r="E10" s="24">
        <v>900.52</v>
      </c>
      <c r="F10" s="16">
        <f t="shared" si="0"/>
        <v>4.7002894750302997E-2</v>
      </c>
      <c r="G10" s="25">
        <v>114808.3</v>
      </c>
      <c r="H10" s="26">
        <v>1029.2736951138011</v>
      </c>
      <c r="I10" s="4">
        <f t="shared" si="1"/>
        <v>0.1007232666015625</v>
      </c>
      <c r="S10" s="33">
        <v>126364890</v>
      </c>
      <c r="T10" s="31" t="s">
        <v>2</v>
      </c>
      <c r="U10" s="22">
        <f t="shared" ref="U10:U34" ca="1" si="3">ROUND(10^(2 * RAND() + 4), 2)</f>
        <v>18721.05</v>
      </c>
      <c r="V10" s="22">
        <f t="shared" ca="1" si="2"/>
        <v>4914.87</v>
      </c>
    </row>
    <row r="11" spans="2:22" x14ac:dyDescent="0.2">
      <c r="B11" s="33">
        <v>150464948</v>
      </c>
      <c r="C11" s="31" t="s">
        <v>3</v>
      </c>
      <c r="D11" s="24">
        <v>37188.9</v>
      </c>
      <c r="E11" s="24">
        <v>9930.08</v>
      </c>
      <c r="F11" s="16">
        <f t="shared" si="0"/>
        <v>0.26701730892820169</v>
      </c>
      <c r="G11" s="25">
        <v>948244.76</v>
      </c>
      <c r="H11" s="26">
        <v>0</v>
      </c>
      <c r="I11" s="4">
        <f t="shared" si="1"/>
        <v>0.2670135498046875</v>
      </c>
      <c r="S11" s="33">
        <v>150464948</v>
      </c>
      <c r="T11" s="31" t="s">
        <v>3</v>
      </c>
      <c r="U11" s="22">
        <f t="shared" ca="1" si="3"/>
        <v>502789.35</v>
      </c>
      <c r="V11" s="22">
        <f t="shared" ca="1" si="2"/>
        <v>1178.17</v>
      </c>
    </row>
    <row r="12" spans="2:22" x14ac:dyDescent="0.2">
      <c r="B12" s="33">
        <v>175395345</v>
      </c>
      <c r="C12" s="31" t="s">
        <v>4</v>
      </c>
      <c r="D12" s="24">
        <v>239146.35</v>
      </c>
      <c r="E12" s="24">
        <v>6451.14</v>
      </c>
      <c r="F12" s="16">
        <f t="shared" si="0"/>
        <v>2.6975699190056632E-2</v>
      </c>
      <c r="G12" s="25">
        <v>50687.08</v>
      </c>
      <c r="H12" s="27">
        <v>17637.145032652152</v>
      </c>
      <c r="I12" s="4">
        <f t="shared" si="1"/>
        <v>0.1007232666015625</v>
      </c>
      <c r="S12" s="33">
        <v>175395345</v>
      </c>
      <c r="T12" s="31" t="s">
        <v>4</v>
      </c>
      <c r="U12" s="22">
        <f t="shared" ca="1" si="3"/>
        <v>41160.379999999997</v>
      </c>
      <c r="V12" s="22">
        <f t="shared" ca="1" si="2"/>
        <v>10961.06</v>
      </c>
    </row>
    <row r="13" spans="2:22" x14ac:dyDescent="0.2">
      <c r="B13" s="33">
        <v>181338965</v>
      </c>
      <c r="C13" s="31" t="s">
        <v>5</v>
      </c>
      <c r="D13" s="24">
        <v>76912.990000000005</v>
      </c>
      <c r="E13" s="24">
        <v>7906.21</v>
      </c>
      <c r="F13" s="16">
        <f t="shared" si="0"/>
        <v>0.10279420940467923</v>
      </c>
      <c r="G13" s="25">
        <v>307555.27</v>
      </c>
      <c r="H13" s="26">
        <v>0</v>
      </c>
      <c r="I13" s="4">
        <f t="shared" si="1"/>
        <v>0.1027984619140625</v>
      </c>
      <c r="S13" s="33">
        <v>181338965</v>
      </c>
      <c r="T13" s="31" t="s">
        <v>5</v>
      </c>
      <c r="U13" s="22">
        <f t="shared" ca="1" si="3"/>
        <v>182734.88</v>
      </c>
      <c r="V13" s="22">
        <f t="shared" ca="1" si="2"/>
        <v>163261.99</v>
      </c>
    </row>
    <row r="14" spans="2:22" x14ac:dyDescent="0.2">
      <c r="B14" s="33">
        <v>250893382</v>
      </c>
      <c r="C14" s="31" t="s">
        <v>6</v>
      </c>
      <c r="D14" s="24">
        <v>12981.7</v>
      </c>
      <c r="E14" s="24">
        <v>8700.08</v>
      </c>
      <c r="F14" s="16">
        <f t="shared" si="0"/>
        <v>0.67018033077331929</v>
      </c>
      <c r="G14" s="25">
        <v>2689809.75</v>
      </c>
      <c r="H14" s="26">
        <v>0</v>
      </c>
      <c r="I14" s="4">
        <f t="shared" si="1"/>
        <v>0.6701812744140625</v>
      </c>
      <c r="S14" s="33">
        <v>250893382</v>
      </c>
      <c r="T14" s="31" t="s">
        <v>6</v>
      </c>
      <c r="U14" s="22">
        <f t="shared" ca="1" si="3"/>
        <v>18629.53</v>
      </c>
      <c r="V14" s="22">
        <f t="shared" ca="1" si="2"/>
        <v>883.49</v>
      </c>
    </row>
    <row r="15" spans="2:22" x14ac:dyDescent="0.2">
      <c r="B15" s="33">
        <v>257621544</v>
      </c>
      <c r="C15" s="31" t="s">
        <v>20</v>
      </c>
      <c r="D15" s="24">
        <v>209646.78</v>
      </c>
      <c r="E15" s="24">
        <v>20927.689999999999</v>
      </c>
      <c r="F15" s="16">
        <f t="shared" si="0"/>
        <v>9.982356991125739E-2</v>
      </c>
      <c r="G15" s="25">
        <v>296702.71999999997</v>
      </c>
      <c r="H15" s="26">
        <v>189.21799335537642</v>
      </c>
      <c r="I15" s="4">
        <f t="shared" si="1"/>
        <v>0.1007232666015625</v>
      </c>
      <c r="S15" s="33">
        <v>257621544</v>
      </c>
      <c r="T15" s="31" t="s">
        <v>20</v>
      </c>
      <c r="U15" s="22">
        <f t="shared" ca="1" si="3"/>
        <v>44762.16</v>
      </c>
      <c r="V15" s="22">
        <f t="shared" ca="1" si="2"/>
        <v>1386.98</v>
      </c>
    </row>
    <row r="16" spans="2:22" x14ac:dyDescent="0.2">
      <c r="B16" s="33">
        <v>315034233</v>
      </c>
      <c r="C16" s="31" t="s">
        <v>21</v>
      </c>
      <c r="D16" s="24">
        <v>821843.02</v>
      </c>
      <c r="E16" s="24">
        <v>26167.17</v>
      </c>
      <c r="F16" s="16">
        <f t="shared" si="0"/>
        <v>3.1839620661376425E-2</v>
      </c>
      <c r="G16" s="25">
        <v>63136.1</v>
      </c>
      <c r="H16" s="26">
        <v>56613.891972423815</v>
      </c>
      <c r="I16" s="4">
        <f t="shared" si="1"/>
        <v>0.1007232666015625</v>
      </c>
      <c r="S16" s="33">
        <v>315034233</v>
      </c>
      <c r="T16" s="31" t="s">
        <v>21</v>
      </c>
      <c r="U16" s="22">
        <f t="shared" ca="1" si="3"/>
        <v>21332.32</v>
      </c>
      <c r="V16" s="22">
        <f t="shared" ca="1" si="2"/>
        <v>659.62</v>
      </c>
    </row>
    <row r="17" spans="2:22" x14ac:dyDescent="0.2">
      <c r="B17" s="33">
        <v>325047634</v>
      </c>
      <c r="C17" s="31" t="s">
        <v>22</v>
      </c>
      <c r="D17" s="24">
        <v>40537.65</v>
      </c>
      <c r="E17" s="24">
        <v>39275.379999999997</v>
      </c>
      <c r="F17" s="16">
        <f t="shared" si="0"/>
        <v>0.96886178651204491</v>
      </c>
      <c r="G17" s="25">
        <v>4027437.59</v>
      </c>
      <c r="H17" s="26">
        <v>0</v>
      </c>
      <c r="I17" s="4">
        <f t="shared" si="1"/>
        <v>0.9688568115234375</v>
      </c>
      <c r="S17" s="33">
        <v>325047634</v>
      </c>
      <c r="T17" s="31" t="s">
        <v>22</v>
      </c>
      <c r="U17" s="22">
        <f t="shared" ca="1" si="3"/>
        <v>174693.63</v>
      </c>
      <c r="V17" s="22">
        <f t="shared" ca="1" si="2"/>
        <v>25.55</v>
      </c>
    </row>
    <row r="18" spans="2:22" x14ac:dyDescent="0.2">
      <c r="B18" s="33">
        <v>370048693</v>
      </c>
      <c r="C18" s="31" t="s">
        <v>23</v>
      </c>
      <c r="D18" s="24">
        <v>26609.22</v>
      </c>
      <c r="E18" s="24">
        <v>987.15</v>
      </c>
      <c r="F18" s="16">
        <f t="shared" si="0"/>
        <v>3.7098043460123971E-2</v>
      </c>
      <c r="G18" s="25">
        <v>80916.42</v>
      </c>
      <c r="H18" s="26">
        <v>1693.0936546633498</v>
      </c>
      <c r="I18" s="4">
        <f t="shared" si="1"/>
        <v>0.1007232666015625</v>
      </c>
      <c r="S18" s="33">
        <v>370048693</v>
      </c>
      <c r="T18" s="31" t="s">
        <v>23</v>
      </c>
      <c r="U18" s="22">
        <f t="shared" ca="1" si="3"/>
        <v>194846.75</v>
      </c>
      <c r="V18" s="22">
        <f t="shared" ca="1" si="2"/>
        <v>144560.71</v>
      </c>
    </row>
    <row r="19" spans="2:22" x14ac:dyDescent="0.2">
      <c r="B19" s="33">
        <v>405998977</v>
      </c>
      <c r="C19" s="31" t="s">
        <v>24</v>
      </c>
      <c r="D19" s="24">
        <v>468100.01</v>
      </c>
      <c r="E19" s="24">
        <v>418136.95</v>
      </c>
      <c r="F19" s="16">
        <f t="shared" si="0"/>
        <v>0.89326413387600656</v>
      </c>
      <c r="G19" s="25">
        <v>3659658.39</v>
      </c>
      <c r="H19" s="26">
        <v>0</v>
      </c>
      <c r="I19" s="4">
        <f t="shared" si="1"/>
        <v>0.8932647705078125</v>
      </c>
      <c r="S19" s="33">
        <v>405998977</v>
      </c>
      <c r="T19" s="31" t="s">
        <v>24</v>
      </c>
      <c r="U19" s="22">
        <f t="shared" ca="1" si="3"/>
        <v>995346.31</v>
      </c>
      <c r="V19" s="22">
        <f t="shared" ca="1" si="2"/>
        <v>123768.51</v>
      </c>
    </row>
    <row r="20" spans="2:22" x14ac:dyDescent="0.2">
      <c r="B20" s="33">
        <v>441507976</v>
      </c>
      <c r="C20" s="31" t="s">
        <v>25</v>
      </c>
      <c r="D20" s="24">
        <v>123101.55</v>
      </c>
      <c r="E20" s="24">
        <v>119907.59</v>
      </c>
      <c r="F20" s="16">
        <f t="shared" si="0"/>
        <v>0.97405426657909666</v>
      </c>
      <c r="G20" s="25">
        <v>4052948.88</v>
      </c>
      <c r="H20" s="26">
        <v>0</v>
      </c>
      <c r="I20" s="4">
        <f t="shared" si="1"/>
        <v>0.97406005859375</v>
      </c>
      <c r="S20" s="33">
        <v>441507976</v>
      </c>
      <c r="T20" s="31" t="s">
        <v>25</v>
      </c>
      <c r="U20" s="22">
        <f t="shared" ca="1" si="3"/>
        <v>454648.26</v>
      </c>
      <c r="V20" s="22">
        <f t="shared" ca="1" si="2"/>
        <v>320929.46000000002</v>
      </c>
    </row>
    <row r="21" spans="2:22" x14ac:dyDescent="0.2">
      <c r="B21" s="33">
        <v>441881808</v>
      </c>
      <c r="C21" s="31" t="s">
        <v>26</v>
      </c>
      <c r="D21" s="24">
        <v>21227.83</v>
      </c>
      <c r="E21" s="24">
        <v>4287.7700000000004</v>
      </c>
      <c r="F21" s="16">
        <f t="shared" si="0"/>
        <v>0.20198814480801852</v>
      </c>
      <c r="G21" s="25">
        <v>679765.71</v>
      </c>
      <c r="H21" s="26">
        <v>0</v>
      </c>
      <c r="I21" s="4">
        <f t="shared" si="1"/>
        <v>0.2019805908203125</v>
      </c>
      <c r="S21" s="33">
        <v>441881808</v>
      </c>
      <c r="T21" s="31" t="s">
        <v>26</v>
      </c>
      <c r="U21" s="22">
        <f t="shared" ca="1" si="3"/>
        <v>934470.01</v>
      </c>
      <c r="V21" s="22">
        <f t="shared" ca="1" si="2"/>
        <v>3361.16</v>
      </c>
    </row>
    <row r="22" spans="2:22" x14ac:dyDescent="0.2">
      <c r="B22" s="33">
        <v>495836196</v>
      </c>
      <c r="C22" s="31" t="s">
        <v>27</v>
      </c>
      <c r="D22" s="24">
        <v>646663.46</v>
      </c>
      <c r="E22" s="24">
        <v>7186.46</v>
      </c>
      <c r="F22" s="16">
        <f t="shared" si="0"/>
        <v>1.1113137581640998E-2</v>
      </c>
      <c r="G22" s="25">
        <v>15863.09</v>
      </c>
      <c r="H22" s="26">
        <v>57949.444796091593</v>
      </c>
      <c r="I22" s="4">
        <f t="shared" si="1"/>
        <v>0.1007232666015625</v>
      </c>
      <c r="S22" s="33">
        <v>495836196</v>
      </c>
      <c r="T22" s="31" t="s">
        <v>27</v>
      </c>
      <c r="U22" s="22">
        <f t="shared" ca="1" si="3"/>
        <v>134902.57</v>
      </c>
      <c r="V22" s="22">
        <f t="shared" ca="1" si="2"/>
        <v>12568.92</v>
      </c>
    </row>
    <row r="23" spans="2:22" x14ac:dyDescent="0.2">
      <c r="B23" s="33">
        <v>515511571</v>
      </c>
      <c r="C23" s="31" t="s">
        <v>28</v>
      </c>
      <c r="D23" s="24">
        <v>17154.169999999998</v>
      </c>
      <c r="E23" s="24">
        <v>6425.25</v>
      </c>
      <c r="F23" s="16">
        <f t="shared" si="0"/>
        <v>0.37455907222558715</v>
      </c>
      <c r="G23" s="25">
        <v>1410476.95</v>
      </c>
      <c r="H23" s="26">
        <v>0</v>
      </c>
      <c r="I23" s="4">
        <f t="shared" si="1"/>
        <v>0.3745574951171875</v>
      </c>
      <c r="S23" s="33">
        <v>515511571</v>
      </c>
      <c r="T23" s="31" t="s">
        <v>28</v>
      </c>
      <c r="U23" s="22">
        <f t="shared" ca="1" si="3"/>
        <v>46818.16</v>
      </c>
      <c r="V23" s="22">
        <f t="shared" ca="1" si="2"/>
        <v>26010.79</v>
      </c>
    </row>
    <row r="24" spans="2:22" x14ac:dyDescent="0.2">
      <c r="B24" s="33">
        <v>527754303</v>
      </c>
      <c r="C24" s="31" t="s">
        <v>29</v>
      </c>
      <c r="D24" s="24">
        <v>21667.96</v>
      </c>
      <c r="E24" s="24">
        <v>17821.73</v>
      </c>
      <c r="F24" s="16">
        <f t="shared" si="0"/>
        <v>0.82249228815264563</v>
      </c>
      <c r="G24" s="25">
        <v>3350933.39</v>
      </c>
      <c r="H24" s="26">
        <v>0</v>
      </c>
      <c r="I24" s="4">
        <f t="shared" si="1"/>
        <v>0.8224945068359375</v>
      </c>
      <c r="S24" s="33">
        <v>527754303</v>
      </c>
      <c r="T24" s="31" t="s">
        <v>29</v>
      </c>
      <c r="U24" s="22">
        <f t="shared" ca="1" si="3"/>
        <v>15747.08</v>
      </c>
      <c r="V24" s="22">
        <f t="shared" ca="1" si="2"/>
        <v>4186.1000000000004</v>
      </c>
    </row>
    <row r="25" spans="2:22" x14ac:dyDescent="0.2">
      <c r="B25" s="33">
        <v>749317591</v>
      </c>
      <c r="C25" s="31" t="s">
        <v>30</v>
      </c>
      <c r="D25" s="24">
        <v>17215.03</v>
      </c>
      <c r="E25" s="24">
        <v>5918.28</v>
      </c>
      <c r="F25" s="16">
        <f t="shared" si="0"/>
        <v>0.34378563383276128</v>
      </c>
      <c r="G25" s="25">
        <v>1277829.48</v>
      </c>
      <c r="H25" s="26">
        <v>0</v>
      </c>
      <c r="I25" s="4">
        <f t="shared" si="1"/>
        <v>0.343780517578125</v>
      </c>
      <c r="S25" s="33">
        <v>749317591</v>
      </c>
      <c r="T25" s="31" t="s">
        <v>30</v>
      </c>
      <c r="U25" s="22">
        <f t="shared" ca="1" si="3"/>
        <v>77060.14</v>
      </c>
      <c r="V25" s="22">
        <f t="shared" ca="1" si="2"/>
        <v>26266.639999999999</v>
      </c>
    </row>
    <row r="26" spans="2:22" x14ac:dyDescent="0.2">
      <c r="B26" s="33">
        <v>784691205</v>
      </c>
      <c r="C26" s="31" t="s">
        <v>31</v>
      </c>
      <c r="D26" s="24">
        <v>90416.66</v>
      </c>
      <c r="E26" s="24">
        <v>18460.080000000002</v>
      </c>
      <c r="F26" s="16">
        <f t="shared" si="0"/>
        <v>0.20416679846391142</v>
      </c>
      <c r="G26" s="25">
        <v>688354.88</v>
      </c>
      <c r="H26" s="26">
        <v>0</v>
      </c>
      <c r="I26" s="4">
        <f t="shared" si="1"/>
        <v>0.20416259765625</v>
      </c>
      <c r="S26" s="33">
        <v>784691205</v>
      </c>
      <c r="T26" s="31" t="s">
        <v>31</v>
      </c>
      <c r="U26" s="22">
        <f t="shared" ca="1" si="3"/>
        <v>12601.25</v>
      </c>
      <c r="V26" s="22">
        <f t="shared" ca="1" si="2"/>
        <v>3927.89</v>
      </c>
    </row>
    <row r="27" spans="2:22" x14ac:dyDescent="0.2">
      <c r="B27" s="33">
        <v>788378351</v>
      </c>
      <c r="C27" s="31" t="s">
        <v>32</v>
      </c>
      <c r="D27" s="24">
        <v>38233.379999999997</v>
      </c>
      <c r="E27" s="24">
        <v>50.2</v>
      </c>
      <c r="F27" s="16">
        <f t="shared" si="0"/>
        <v>1.3129888071627465E-3</v>
      </c>
      <c r="G27" s="25">
        <v>797.35</v>
      </c>
      <c r="H27" s="26">
        <v>3800.9003107872018</v>
      </c>
      <c r="I27" s="4">
        <f t="shared" si="1"/>
        <v>0.1007232666015625</v>
      </c>
      <c r="S27" s="33">
        <v>788378351</v>
      </c>
      <c r="T27" s="31" t="s">
        <v>32</v>
      </c>
      <c r="U27" s="22">
        <f t="shared" ca="1" si="3"/>
        <v>365521.86</v>
      </c>
      <c r="V27" s="22">
        <f t="shared" ca="1" si="2"/>
        <v>2998.82</v>
      </c>
    </row>
    <row r="28" spans="2:22" x14ac:dyDescent="0.2">
      <c r="B28" s="33">
        <v>833311421</v>
      </c>
      <c r="C28" s="31" t="s">
        <v>33</v>
      </c>
      <c r="D28" s="24">
        <v>891008.15</v>
      </c>
      <c r="E28" s="24">
        <v>993.77</v>
      </c>
      <c r="F28" s="16">
        <f t="shared" si="0"/>
        <v>1.1153321100373773E-3</v>
      </c>
      <c r="G28" s="25">
        <v>501.05</v>
      </c>
      <c r="H28" s="26">
        <v>88754.030622569393</v>
      </c>
      <c r="I28" s="4">
        <f t="shared" si="1"/>
        <v>0.1007232666015625</v>
      </c>
      <c r="S28" s="33">
        <v>833311421</v>
      </c>
      <c r="T28" s="31" t="s">
        <v>33</v>
      </c>
      <c r="U28" s="22">
        <f t="shared" ca="1" si="3"/>
        <v>288792.99</v>
      </c>
      <c r="V28" s="22">
        <f t="shared" ca="1" si="2"/>
        <v>251328.34</v>
      </c>
    </row>
    <row r="29" spans="2:22" x14ac:dyDescent="0.2">
      <c r="B29" s="33">
        <v>844807967</v>
      </c>
      <c r="C29" s="31" t="s">
        <v>34</v>
      </c>
      <c r="D29" s="24">
        <v>16549.37</v>
      </c>
      <c r="E29" s="24">
        <v>640.87</v>
      </c>
      <c r="F29" s="16">
        <f t="shared" si="0"/>
        <v>3.8724736953732984E-2</v>
      </c>
      <c r="G29" s="25">
        <v>86460.06</v>
      </c>
      <c r="H29" s="26">
        <v>1026.0838880875008</v>
      </c>
      <c r="I29" s="4">
        <f t="shared" si="1"/>
        <v>0.1007232666015625</v>
      </c>
      <c r="S29" s="33">
        <v>844807967</v>
      </c>
      <c r="T29" s="31" t="s">
        <v>34</v>
      </c>
      <c r="U29" s="22">
        <f t="shared" ca="1" si="3"/>
        <v>92152.52</v>
      </c>
      <c r="V29" s="22">
        <f t="shared" ca="1" si="2"/>
        <v>54731.03</v>
      </c>
    </row>
    <row r="30" spans="2:22" x14ac:dyDescent="0.2">
      <c r="B30" s="33">
        <v>847088600</v>
      </c>
      <c r="C30" s="31" t="s">
        <v>35</v>
      </c>
      <c r="D30" s="24">
        <v>203879.27</v>
      </c>
      <c r="E30" s="24">
        <v>41274.15</v>
      </c>
      <c r="F30" s="16">
        <f t="shared" si="0"/>
        <v>0.20244407388745311</v>
      </c>
      <c r="G30" s="25">
        <v>681489.68</v>
      </c>
      <c r="H30" s="26">
        <v>0</v>
      </c>
      <c r="I30" s="4">
        <f t="shared" si="1"/>
        <v>0.2024383544921875</v>
      </c>
      <c r="S30" s="33">
        <v>847088600</v>
      </c>
      <c r="T30" s="31" t="s">
        <v>35</v>
      </c>
      <c r="U30" s="22">
        <f t="shared" ca="1" si="3"/>
        <v>30680.5</v>
      </c>
      <c r="V30" s="22">
        <f t="shared" ca="1" si="2"/>
        <v>5740.11</v>
      </c>
    </row>
    <row r="31" spans="2:22" x14ac:dyDescent="0.2">
      <c r="B31" s="33">
        <v>875003034</v>
      </c>
      <c r="C31" s="31" t="s">
        <v>36</v>
      </c>
      <c r="D31" s="24">
        <v>180547.19</v>
      </c>
      <c r="E31" s="24">
        <v>44466.74</v>
      </c>
      <c r="F31" s="16">
        <f t="shared" si="0"/>
        <v>0.24628874035646856</v>
      </c>
      <c r="G31" s="25">
        <v>860022.95</v>
      </c>
      <c r="H31" s="26">
        <v>0</v>
      </c>
      <c r="I31" s="4">
        <f t="shared" si="1"/>
        <v>0.2462921142578125</v>
      </c>
      <c r="S31" s="33">
        <v>875003034</v>
      </c>
      <c r="T31" s="31" t="s">
        <v>36</v>
      </c>
      <c r="U31" s="22">
        <f t="shared" ca="1" si="3"/>
        <v>802781.22</v>
      </c>
      <c r="V31" s="22">
        <f t="shared" ca="1" si="2"/>
        <v>213924.41</v>
      </c>
    </row>
    <row r="32" spans="2:22" x14ac:dyDescent="0.2">
      <c r="B32" s="33">
        <v>888046363</v>
      </c>
      <c r="C32" s="31" t="s">
        <v>37</v>
      </c>
      <c r="D32" s="24">
        <v>29797.02</v>
      </c>
      <c r="E32" s="24">
        <v>3819.58</v>
      </c>
      <c r="F32" s="16">
        <f t="shared" si="0"/>
        <v>0.12818664416777248</v>
      </c>
      <c r="G32" s="25">
        <v>402273.66</v>
      </c>
      <c r="H32" s="26">
        <v>0</v>
      </c>
      <c r="I32" s="4">
        <f t="shared" si="1"/>
        <v>0.1281890869140625</v>
      </c>
      <c r="S32" s="33">
        <v>888046363</v>
      </c>
      <c r="T32" s="31" t="s">
        <v>37</v>
      </c>
      <c r="U32" s="22">
        <f t="shared" ca="1" si="3"/>
        <v>155489.35999999999</v>
      </c>
      <c r="V32" s="22">
        <f t="shared" ca="1" si="2"/>
        <v>13744.92</v>
      </c>
    </row>
    <row r="33" spans="2:22" x14ac:dyDescent="0.2">
      <c r="B33" s="33">
        <v>979376477</v>
      </c>
      <c r="C33" s="31" t="s">
        <v>38</v>
      </c>
      <c r="D33" s="24">
        <v>42226.77</v>
      </c>
      <c r="E33" s="24">
        <v>38296.370000000003</v>
      </c>
      <c r="F33" s="16">
        <f t="shared" si="0"/>
        <v>0.90692160447033965</v>
      </c>
      <c r="G33" s="25">
        <v>3725628.85</v>
      </c>
      <c r="H33" s="26">
        <v>0</v>
      </c>
      <c r="I33" s="4">
        <f t="shared" si="1"/>
        <v>0.90692138671875</v>
      </c>
      <c r="S33" s="33">
        <v>979376477</v>
      </c>
      <c r="T33" s="31" t="s">
        <v>38</v>
      </c>
      <c r="U33" s="22">
        <f t="shared" ca="1" si="3"/>
        <v>17254.02</v>
      </c>
      <c r="V33" s="22">
        <f t="shared" ca="1" si="2"/>
        <v>4842.9399999999996</v>
      </c>
    </row>
    <row r="34" spans="2:22" x14ac:dyDescent="0.2">
      <c r="B34" s="33">
        <v>997809152</v>
      </c>
      <c r="C34" s="31" t="s">
        <v>39</v>
      </c>
      <c r="D34" s="24">
        <v>136354.74</v>
      </c>
      <c r="E34" s="24">
        <v>3497.48</v>
      </c>
      <c r="F34" s="16">
        <f t="shared" si="0"/>
        <v>2.5649860063537214E-2</v>
      </c>
      <c r="G34" s="25">
        <v>47610.71</v>
      </c>
      <c r="H34" s="26">
        <v>10237.004855447805</v>
      </c>
      <c r="I34" s="4">
        <f t="shared" si="1"/>
        <v>0.1007232666015625</v>
      </c>
      <c r="S34" s="33">
        <v>997809152</v>
      </c>
      <c r="T34" s="31" t="s">
        <v>39</v>
      </c>
      <c r="U34" s="22">
        <f t="shared" ca="1" si="3"/>
        <v>12074.27</v>
      </c>
      <c r="V34" s="22">
        <f t="shared" ca="1" si="2"/>
        <v>1622.38</v>
      </c>
    </row>
    <row r="35" spans="2:22" x14ac:dyDescent="0.2">
      <c r="B35" s="33"/>
      <c r="C35" s="31"/>
      <c r="D35" s="24"/>
      <c r="E35" s="24"/>
      <c r="F35" s="16"/>
      <c r="G35" s="25"/>
      <c r="H35" s="26"/>
      <c r="I35" s="4"/>
      <c r="S35" s="30"/>
      <c r="T35" s="31"/>
      <c r="U35" s="22"/>
      <c r="V35" s="22"/>
    </row>
    <row r="36" spans="2:22" x14ac:dyDescent="0.2">
      <c r="B36" s="33"/>
      <c r="C36" s="31"/>
      <c r="D36" s="24"/>
      <c r="E36" s="24"/>
      <c r="F36" s="16"/>
      <c r="G36" s="25"/>
      <c r="H36" s="26"/>
      <c r="I36" s="4"/>
      <c r="S36" s="30"/>
      <c r="T36" s="31"/>
      <c r="U36" s="22"/>
      <c r="V36" s="22"/>
    </row>
    <row r="37" spans="2:22" x14ac:dyDescent="0.2">
      <c r="B37" s="33"/>
      <c r="C37" s="31"/>
      <c r="D37" s="24"/>
      <c r="E37" s="24"/>
      <c r="F37" s="16"/>
      <c r="G37" s="25"/>
      <c r="H37" s="26"/>
      <c r="I37" s="4"/>
      <c r="S37" s="30"/>
      <c r="T37" s="31"/>
      <c r="U37" s="22"/>
      <c r="V37" s="22"/>
    </row>
    <row r="38" spans="2:22" x14ac:dyDescent="0.2">
      <c r="B38" s="33"/>
      <c r="C38" s="31"/>
      <c r="D38" s="24"/>
      <c r="E38" s="24"/>
      <c r="F38" s="16"/>
      <c r="G38" s="25"/>
      <c r="H38" s="26"/>
      <c r="I38" s="4"/>
      <c r="S38" s="30"/>
      <c r="T38" s="31"/>
      <c r="U38" s="22"/>
      <c r="V38" s="22"/>
    </row>
    <row r="39" spans="2:22" x14ac:dyDescent="0.2">
      <c r="B39" s="33"/>
      <c r="C39" s="31"/>
      <c r="D39" s="24"/>
      <c r="E39" s="24"/>
      <c r="F39" s="16"/>
      <c r="G39" s="25"/>
      <c r="H39" s="26"/>
      <c r="I39" s="4"/>
      <c r="S39" s="30"/>
      <c r="T39" s="31"/>
      <c r="U39" s="22"/>
      <c r="V39" s="22"/>
    </row>
    <row r="40" spans="2:22" x14ac:dyDescent="0.2">
      <c r="B40" s="33"/>
      <c r="C40" s="31"/>
      <c r="D40" s="23"/>
      <c r="E40" s="23"/>
      <c r="F40" s="16"/>
      <c r="G40" s="21"/>
      <c r="H40" s="19"/>
      <c r="I40" s="4"/>
      <c r="S40" s="30"/>
      <c r="T40" s="31"/>
      <c r="U40" s="22"/>
      <c r="V40" s="22"/>
    </row>
    <row r="41" spans="2:22" x14ac:dyDescent="0.2">
      <c r="B41" s="33"/>
      <c r="C41" s="31"/>
      <c r="D41" s="23"/>
      <c r="E41" s="23"/>
      <c r="F41" s="16"/>
      <c r="G41" s="21"/>
      <c r="H41" s="19"/>
      <c r="I41" s="4"/>
      <c r="S41" s="30"/>
      <c r="T41" s="31"/>
      <c r="U41" s="22"/>
      <c r="V41" s="22"/>
    </row>
    <row r="42" spans="2:22" x14ac:dyDescent="0.2">
      <c r="B42" s="33"/>
      <c r="C42" s="31"/>
      <c r="D42" s="23"/>
      <c r="E42" s="23"/>
      <c r="F42" s="16"/>
      <c r="G42" s="21"/>
      <c r="H42" s="19"/>
      <c r="I42" s="4"/>
      <c r="S42" s="30"/>
      <c r="T42" s="31"/>
      <c r="U42" s="22"/>
      <c r="V42" s="22"/>
    </row>
    <row r="43" spans="2:22" x14ac:dyDescent="0.2">
      <c r="B43" s="33"/>
      <c r="C43" s="31"/>
      <c r="D43" s="23"/>
      <c r="E43" s="23"/>
      <c r="F43" s="16"/>
      <c r="G43" s="21"/>
      <c r="H43" s="19"/>
      <c r="I43" s="4"/>
      <c r="S43" s="30"/>
      <c r="T43" s="31"/>
      <c r="U43" s="22"/>
      <c r="V43" s="22"/>
    </row>
    <row r="44" spans="2:22" x14ac:dyDescent="0.2">
      <c r="B44" s="33"/>
      <c r="C44" s="31"/>
      <c r="D44" s="23"/>
      <c r="E44" s="23"/>
      <c r="F44" s="16"/>
      <c r="G44" s="21"/>
      <c r="H44" s="19"/>
      <c r="I44" s="4"/>
      <c r="S44" s="30"/>
      <c r="T44" s="31"/>
      <c r="U44" s="22"/>
      <c r="V44" s="22"/>
    </row>
    <row r="45" spans="2:22" x14ac:dyDescent="0.2">
      <c r="B45" s="33"/>
      <c r="C45" s="31"/>
      <c r="D45" s="23"/>
      <c r="E45" s="23"/>
      <c r="F45" s="16"/>
      <c r="G45" s="21"/>
      <c r="H45" s="19"/>
      <c r="I45" s="4"/>
      <c r="S45" s="30"/>
      <c r="T45" s="31"/>
      <c r="U45" s="22"/>
      <c r="V45" s="22"/>
    </row>
    <row r="46" spans="2:22" x14ac:dyDescent="0.2">
      <c r="B46" s="33"/>
      <c r="C46" s="31"/>
      <c r="D46" s="23"/>
      <c r="E46" s="23"/>
      <c r="F46" s="16"/>
      <c r="G46" s="21"/>
      <c r="H46" s="19"/>
      <c r="I46" s="4"/>
      <c r="S46" s="30"/>
      <c r="T46" s="31"/>
      <c r="U46" s="22"/>
      <c r="V46" s="22"/>
    </row>
    <row r="47" spans="2:22" x14ac:dyDescent="0.2">
      <c r="B47" s="33"/>
      <c r="C47" s="31"/>
      <c r="D47" s="23"/>
      <c r="E47" s="23"/>
      <c r="F47" s="16"/>
      <c r="G47" s="21"/>
      <c r="H47" s="19"/>
      <c r="I47" s="4"/>
      <c r="S47" s="30"/>
      <c r="T47" s="31"/>
      <c r="U47" s="22"/>
      <c r="V47" s="22"/>
    </row>
    <row r="48" spans="2:22" x14ac:dyDescent="0.2">
      <c r="B48" s="33"/>
      <c r="C48" s="31"/>
      <c r="D48" s="23"/>
      <c r="E48" s="23"/>
      <c r="F48" s="16"/>
      <c r="G48" s="21"/>
      <c r="H48" s="19"/>
      <c r="I48" s="4"/>
      <c r="S48" s="30"/>
      <c r="T48" s="31"/>
      <c r="U48" s="22"/>
      <c r="V48" s="22"/>
    </row>
    <row r="49" spans="2:22" x14ac:dyDescent="0.2">
      <c r="B49" s="33"/>
      <c r="C49" s="31"/>
      <c r="D49" s="23"/>
      <c r="E49" s="23"/>
      <c r="F49" s="16"/>
      <c r="G49" s="21"/>
      <c r="H49" s="19"/>
      <c r="I49" s="4"/>
      <c r="S49" s="30"/>
      <c r="T49" s="31"/>
      <c r="U49" s="22"/>
      <c r="V49" s="22"/>
    </row>
    <row r="50" spans="2:22" x14ac:dyDescent="0.2">
      <c r="B50" s="33"/>
      <c r="C50" s="31"/>
      <c r="D50" s="23"/>
      <c r="E50" s="23"/>
      <c r="F50" s="16"/>
      <c r="G50" s="21"/>
      <c r="H50" s="19"/>
      <c r="I50" s="4"/>
      <c r="S50" s="30"/>
      <c r="T50" s="31"/>
      <c r="U50" s="22"/>
      <c r="V50" s="22"/>
    </row>
    <row r="51" spans="2:22" x14ac:dyDescent="0.2">
      <c r="B51" s="33"/>
      <c r="C51" s="31"/>
      <c r="D51" s="23"/>
      <c r="E51" s="23"/>
      <c r="F51" s="16"/>
      <c r="G51" s="21"/>
      <c r="H51" s="19"/>
      <c r="I51" s="4"/>
      <c r="S51" s="30"/>
      <c r="T51" s="31"/>
      <c r="U51" s="22"/>
      <c r="V51" s="22"/>
    </row>
    <row r="52" spans="2:22" x14ac:dyDescent="0.2">
      <c r="B52" s="33"/>
      <c r="C52" s="31"/>
      <c r="D52" s="23"/>
      <c r="E52" s="23"/>
      <c r="F52" s="16"/>
      <c r="G52" s="21"/>
      <c r="H52" s="19"/>
      <c r="I52" s="4"/>
      <c r="S52" s="30"/>
      <c r="T52" s="31"/>
      <c r="U52" s="22"/>
      <c r="V52" s="22"/>
    </row>
    <row r="53" spans="2:22" x14ac:dyDescent="0.2">
      <c r="B53" s="33"/>
      <c r="C53" s="31"/>
      <c r="D53" s="23"/>
      <c r="E53" s="23"/>
      <c r="F53" s="16"/>
      <c r="G53" s="21"/>
      <c r="H53" s="19"/>
      <c r="I53" s="4"/>
      <c r="S53" s="30"/>
      <c r="T53" s="31"/>
      <c r="U53" s="22"/>
      <c r="V53" s="22"/>
    </row>
    <row r="54" spans="2:22" x14ac:dyDescent="0.2">
      <c r="B54" s="33"/>
      <c r="C54" s="31"/>
      <c r="D54" s="23"/>
      <c r="E54" s="23"/>
      <c r="F54" s="16"/>
      <c r="G54" s="21"/>
      <c r="H54" s="19"/>
      <c r="I54" s="4"/>
      <c r="S54" s="30"/>
      <c r="T54" s="31"/>
      <c r="U54" s="22"/>
      <c r="V54" s="22"/>
    </row>
    <row r="55" spans="2:22" x14ac:dyDescent="0.2">
      <c r="B55" s="33"/>
      <c r="C55" s="31"/>
      <c r="D55" s="23"/>
      <c r="E55" s="23"/>
      <c r="F55" s="16"/>
      <c r="G55" s="21"/>
      <c r="H55" s="19"/>
      <c r="I55" s="4"/>
      <c r="S55" s="30"/>
      <c r="T55" s="31"/>
      <c r="U55" s="22"/>
      <c r="V55" s="22"/>
    </row>
    <row r="56" spans="2:22" x14ac:dyDescent="0.2">
      <c r="B56" s="33"/>
      <c r="C56" s="31"/>
      <c r="D56" s="23"/>
      <c r="E56" s="23"/>
      <c r="F56" s="16"/>
      <c r="G56" s="21"/>
      <c r="H56" s="19"/>
      <c r="I56" s="4"/>
      <c r="S56" s="30"/>
      <c r="T56" s="31"/>
      <c r="U56" s="22"/>
      <c r="V56" s="22"/>
    </row>
    <row r="57" spans="2:22" x14ac:dyDescent="0.2">
      <c r="B57" s="33"/>
      <c r="C57" s="31"/>
      <c r="D57" s="23"/>
      <c r="E57" s="23"/>
      <c r="F57" s="16"/>
      <c r="G57" s="21"/>
      <c r="H57" s="19"/>
      <c r="I57" s="4"/>
      <c r="S57" s="30"/>
      <c r="T57" s="31"/>
      <c r="U57" s="22"/>
      <c r="V57" s="22"/>
    </row>
    <row r="58" spans="2:22" x14ac:dyDescent="0.2">
      <c r="B58" s="33"/>
      <c r="C58" s="31"/>
      <c r="D58" s="23"/>
      <c r="E58" s="23"/>
      <c r="F58" s="16"/>
      <c r="G58" s="21"/>
      <c r="H58" s="19"/>
      <c r="I58" s="4"/>
      <c r="S58" s="30"/>
      <c r="T58" s="31"/>
      <c r="U58" s="22"/>
      <c r="V58" s="22"/>
    </row>
    <row r="59" spans="2:22" x14ac:dyDescent="0.2">
      <c r="B59" s="33"/>
      <c r="C59" s="31"/>
      <c r="D59" s="23"/>
      <c r="E59" s="23"/>
      <c r="F59" s="16"/>
      <c r="G59" s="21"/>
      <c r="H59" s="19"/>
      <c r="I59" s="4"/>
      <c r="S59" s="30"/>
      <c r="T59" s="31"/>
      <c r="U59" s="22"/>
      <c r="V59" s="22"/>
    </row>
    <row r="60" spans="2:22" x14ac:dyDescent="0.2">
      <c r="B60" s="33"/>
      <c r="C60" s="31"/>
      <c r="D60" s="23"/>
      <c r="E60" s="23"/>
      <c r="F60" s="16"/>
      <c r="G60" s="21"/>
      <c r="H60" s="19"/>
      <c r="I60" s="4"/>
      <c r="S60" s="30"/>
      <c r="T60" s="31"/>
      <c r="U60" s="22"/>
      <c r="V60" s="22"/>
    </row>
    <row r="61" spans="2:22" x14ac:dyDescent="0.2">
      <c r="B61" s="33"/>
      <c r="C61" s="31"/>
      <c r="D61" s="23"/>
      <c r="E61" s="23"/>
      <c r="F61" s="16"/>
      <c r="G61" s="21"/>
      <c r="H61" s="19"/>
      <c r="I61" s="4"/>
      <c r="S61" s="30"/>
      <c r="T61" s="31"/>
      <c r="U61" s="22"/>
      <c r="V61" s="22"/>
    </row>
    <row r="62" spans="2:22" x14ac:dyDescent="0.2">
      <c r="B62" s="33"/>
      <c r="C62" s="31"/>
      <c r="D62" s="23"/>
      <c r="E62" s="23"/>
      <c r="F62" s="16"/>
      <c r="G62" s="21"/>
      <c r="H62" s="19"/>
      <c r="I62" s="4"/>
      <c r="S62" s="30"/>
      <c r="T62" s="31"/>
      <c r="U62" s="22"/>
      <c r="V62" s="22"/>
    </row>
    <row r="63" spans="2:22" x14ac:dyDescent="0.2">
      <c r="B63" s="33"/>
      <c r="C63" s="31"/>
      <c r="D63" s="23"/>
      <c r="E63" s="23"/>
      <c r="F63" s="16"/>
      <c r="G63" s="21"/>
      <c r="H63" s="19"/>
      <c r="I63" s="4"/>
      <c r="S63" s="30"/>
      <c r="T63" s="31"/>
      <c r="U63" s="22"/>
      <c r="V63" s="22"/>
    </row>
    <row r="64" spans="2:22" x14ac:dyDescent="0.2">
      <c r="B64" s="33"/>
      <c r="C64" s="31"/>
      <c r="D64" s="23"/>
      <c r="E64" s="23"/>
      <c r="F64" s="16"/>
      <c r="G64" s="21"/>
      <c r="H64" s="19"/>
      <c r="I64" s="4"/>
      <c r="S64" s="30"/>
      <c r="T64" s="31"/>
      <c r="U64" s="22"/>
      <c r="V64" s="22"/>
    </row>
    <row r="65" spans="2:22" x14ac:dyDescent="0.2">
      <c r="B65" s="33"/>
      <c r="C65" s="31"/>
      <c r="D65" s="23"/>
      <c r="E65" s="23"/>
      <c r="F65" s="16"/>
      <c r="G65" s="21"/>
      <c r="H65" s="19"/>
      <c r="I65" s="4"/>
      <c r="S65" s="30"/>
      <c r="T65" s="31"/>
      <c r="U65" s="22"/>
      <c r="V65" s="22"/>
    </row>
    <row r="66" spans="2:22" x14ac:dyDescent="0.2">
      <c r="B66" s="33"/>
      <c r="C66" s="31"/>
      <c r="D66" s="23"/>
      <c r="E66" s="23"/>
      <c r="F66" s="16"/>
      <c r="G66" s="21"/>
      <c r="H66" s="19"/>
      <c r="I66" s="4"/>
      <c r="S66" s="30"/>
      <c r="T66" s="31"/>
      <c r="U66" s="22"/>
      <c r="V66" s="22"/>
    </row>
    <row r="67" spans="2:22" x14ac:dyDescent="0.2">
      <c r="B67" s="33"/>
      <c r="C67" s="31"/>
      <c r="D67" s="23"/>
      <c r="E67" s="23"/>
      <c r="F67" s="16"/>
      <c r="G67" s="21"/>
      <c r="H67" s="19"/>
      <c r="I67" s="4"/>
      <c r="S67" s="30"/>
      <c r="T67" s="31"/>
      <c r="U67" s="22"/>
      <c r="V67" s="22"/>
    </row>
    <row r="68" spans="2:22" x14ac:dyDescent="0.2">
      <c r="B68" s="33"/>
      <c r="C68" s="31"/>
      <c r="D68" s="23"/>
      <c r="E68" s="23"/>
      <c r="F68" s="16"/>
      <c r="G68" s="21"/>
      <c r="H68" s="19"/>
      <c r="I68" s="4"/>
      <c r="S68" s="30"/>
      <c r="T68" s="31"/>
      <c r="U68" s="22"/>
      <c r="V68" s="22"/>
    </row>
    <row r="69" spans="2:22" x14ac:dyDescent="0.2">
      <c r="B69" s="33"/>
      <c r="C69" s="31"/>
      <c r="D69" s="23"/>
      <c r="E69" s="23"/>
      <c r="F69" s="16"/>
      <c r="G69" s="21"/>
      <c r="H69" s="19"/>
      <c r="I69" s="4"/>
      <c r="S69" s="30"/>
      <c r="T69" s="31"/>
      <c r="U69" s="22"/>
      <c r="V69" s="22"/>
    </row>
    <row r="70" spans="2:22" x14ac:dyDescent="0.2">
      <c r="B70" s="33"/>
      <c r="C70" s="31"/>
      <c r="D70" s="23"/>
      <c r="E70" s="23"/>
      <c r="F70" s="16"/>
      <c r="G70" s="21"/>
      <c r="H70" s="19"/>
      <c r="I70" s="4"/>
      <c r="S70" s="30"/>
      <c r="T70" s="31"/>
      <c r="U70" s="22"/>
      <c r="V70" s="22"/>
    </row>
    <row r="71" spans="2:22" x14ac:dyDescent="0.2">
      <c r="B71" s="33"/>
      <c r="C71" s="31"/>
      <c r="D71" s="23"/>
      <c r="E71" s="23"/>
      <c r="F71" s="16"/>
      <c r="G71" s="21"/>
      <c r="H71" s="19"/>
      <c r="I71" s="4"/>
      <c r="S71" s="30"/>
      <c r="T71" s="31"/>
      <c r="U71" s="22"/>
      <c r="V71" s="22"/>
    </row>
    <row r="72" spans="2:22" x14ac:dyDescent="0.2">
      <c r="B72" s="33"/>
      <c r="C72" s="31"/>
      <c r="D72" s="23"/>
      <c r="E72" s="23"/>
      <c r="F72" s="16"/>
      <c r="G72" s="21"/>
      <c r="H72" s="19"/>
      <c r="I72" s="4"/>
      <c r="S72" s="30"/>
      <c r="T72" s="31"/>
      <c r="U72" s="22"/>
      <c r="V72" s="22"/>
    </row>
    <row r="73" spans="2:22" x14ac:dyDescent="0.2">
      <c r="B73" s="33"/>
      <c r="C73" s="31"/>
      <c r="D73" s="23"/>
      <c r="E73" s="23"/>
      <c r="F73" s="16"/>
      <c r="G73" s="21"/>
      <c r="H73" s="19"/>
      <c r="I73" s="4"/>
      <c r="S73" s="30"/>
      <c r="T73" s="31"/>
      <c r="U73" s="22"/>
      <c r="V73" s="22"/>
    </row>
    <row r="74" spans="2:22" x14ac:dyDescent="0.2">
      <c r="B74" s="33"/>
      <c r="C74" s="31"/>
      <c r="D74" s="23"/>
      <c r="E74" s="23"/>
      <c r="F74" s="16"/>
      <c r="G74" s="21"/>
      <c r="H74" s="19"/>
      <c r="I74" s="4"/>
      <c r="S74" s="30"/>
      <c r="T74" s="31"/>
      <c r="U74" s="22"/>
      <c r="V74" s="22"/>
    </row>
    <row r="75" spans="2:22" x14ac:dyDescent="0.2">
      <c r="B75" s="33"/>
      <c r="C75" s="31"/>
      <c r="D75" s="23"/>
      <c r="E75" s="23"/>
      <c r="F75" s="16"/>
      <c r="G75" s="21"/>
      <c r="H75" s="19"/>
      <c r="I75" s="4"/>
      <c r="S75" s="30"/>
      <c r="T75" s="31"/>
      <c r="U75" s="22"/>
      <c r="V75" s="22"/>
    </row>
    <row r="76" spans="2:22" x14ac:dyDescent="0.2">
      <c r="B76" s="33"/>
      <c r="C76" s="31"/>
      <c r="D76" s="23"/>
      <c r="E76" s="23"/>
      <c r="F76" s="16"/>
      <c r="G76" s="21"/>
      <c r="H76" s="19"/>
      <c r="I76" s="4"/>
      <c r="S76" s="30"/>
      <c r="T76" s="31"/>
      <c r="U76" s="22"/>
      <c r="V76" s="22"/>
    </row>
    <row r="77" spans="2:22" x14ac:dyDescent="0.2">
      <c r="B77" s="33"/>
      <c r="C77" s="31"/>
      <c r="D77" s="23"/>
      <c r="E77" s="23"/>
      <c r="F77" s="16"/>
      <c r="G77" s="21"/>
      <c r="H77" s="19"/>
      <c r="I77" s="4"/>
      <c r="S77" s="30"/>
      <c r="T77" s="31"/>
      <c r="U77" s="22"/>
      <c r="V77" s="22"/>
    </row>
    <row r="78" spans="2:22" x14ac:dyDescent="0.2">
      <c r="B78" s="33"/>
      <c r="C78" s="31"/>
      <c r="D78" s="23"/>
      <c r="E78" s="23"/>
      <c r="F78" s="16"/>
      <c r="G78" s="21"/>
      <c r="H78" s="19"/>
      <c r="I78" s="4"/>
      <c r="S78" s="30"/>
      <c r="T78" s="31"/>
      <c r="U78" s="22"/>
      <c r="V78" s="22"/>
    </row>
    <row r="79" spans="2:22" x14ac:dyDescent="0.2">
      <c r="B79" s="33"/>
      <c r="C79" s="31"/>
      <c r="D79" s="23"/>
      <c r="E79" s="23"/>
      <c r="F79" s="16"/>
      <c r="G79" s="21"/>
      <c r="H79" s="19"/>
      <c r="I79" s="4"/>
      <c r="S79" s="30"/>
      <c r="T79" s="31"/>
      <c r="U79" s="22"/>
      <c r="V79" s="22"/>
    </row>
    <row r="80" spans="2:22" x14ac:dyDescent="0.2">
      <c r="B80" s="33"/>
      <c r="C80" s="31"/>
      <c r="D80" s="23"/>
      <c r="E80" s="23"/>
      <c r="F80" s="16"/>
      <c r="G80" s="21"/>
      <c r="H80" s="19"/>
      <c r="I80" s="4"/>
      <c r="S80" s="30"/>
      <c r="T80" s="31"/>
      <c r="U80" s="22"/>
      <c r="V80" s="22"/>
    </row>
    <row r="81" spans="2:22" x14ac:dyDescent="0.2">
      <c r="B81" s="33"/>
      <c r="C81" s="31"/>
      <c r="D81" s="23"/>
      <c r="E81" s="23"/>
      <c r="F81" s="16"/>
      <c r="G81" s="21"/>
      <c r="H81" s="19"/>
      <c r="I81" s="4"/>
      <c r="S81" s="30"/>
      <c r="T81" s="31"/>
      <c r="U81" s="22"/>
      <c r="V81" s="22"/>
    </row>
    <row r="82" spans="2:22" x14ac:dyDescent="0.2">
      <c r="B82" s="33"/>
      <c r="C82" s="31"/>
      <c r="D82" s="23"/>
      <c r="E82" s="23"/>
      <c r="F82" s="16"/>
      <c r="G82" s="21"/>
      <c r="H82" s="19"/>
      <c r="I82" s="4"/>
      <c r="S82" s="30"/>
      <c r="T82" s="31"/>
      <c r="U82" s="22"/>
      <c r="V82" s="22"/>
    </row>
    <row r="83" spans="2:22" x14ac:dyDescent="0.2">
      <c r="B83" s="33"/>
      <c r="C83" s="31"/>
      <c r="D83" s="23"/>
      <c r="E83" s="23"/>
      <c r="F83" s="16"/>
      <c r="G83" s="21"/>
      <c r="H83" s="19"/>
      <c r="I83" s="4"/>
      <c r="S83" s="30"/>
      <c r="T83" s="31"/>
      <c r="U83" s="22"/>
      <c r="V83" s="22"/>
    </row>
    <row r="84" spans="2:22" x14ac:dyDescent="0.2">
      <c r="B84" s="33"/>
      <c r="C84" s="31"/>
      <c r="D84" s="23"/>
      <c r="E84" s="23"/>
      <c r="F84" s="16"/>
      <c r="G84" s="21"/>
      <c r="H84" s="19"/>
      <c r="I84" s="4"/>
      <c r="S84" s="30"/>
      <c r="T84" s="31"/>
      <c r="U84" s="22"/>
      <c r="V84" s="22"/>
    </row>
    <row r="85" spans="2:22" x14ac:dyDescent="0.2">
      <c r="B85" s="33"/>
      <c r="C85" s="31"/>
      <c r="D85" s="23"/>
      <c r="E85" s="23"/>
      <c r="F85" s="16"/>
      <c r="G85" s="21"/>
      <c r="H85" s="19"/>
      <c r="I85" s="4"/>
      <c r="S85" s="30"/>
      <c r="T85" s="31"/>
      <c r="U85" s="22"/>
      <c r="V85" s="22"/>
    </row>
    <row r="86" spans="2:22" x14ac:dyDescent="0.2">
      <c r="B86" s="33"/>
      <c r="C86" s="31"/>
      <c r="D86" s="23"/>
      <c r="E86" s="23"/>
      <c r="F86" s="16"/>
      <c r="G86" s="21"/>
      <c r="H86" s="19"/>
      <c r="I86" s="4"/>
      <c r="S86" s="30"/>
      <c r="T86" s="31"/>
      <c r="U86" s="22"/>
      <c r="V86" s="22"/>
    </row>
    <row r="87" spans="2:22" x14ac:dyDescent="0.2">
      <c r="B87" s="33"/>
      <c r="C87" s="31"/>
      <c r="D87" s="23"/>
      <c r="E87" s="23"/>
      <c r="F87" s="16"/>
      <c r="G87" s="21"/>
      <c r="H87" s="19"/>
      <c r="I87" s="4"/>
      <c r="S87" s="30"/>
      <c r="T87" s="31"/>
      <c r="U87" s="22"/>
      <c r="V87" s="22"/>
    </row>
    <row r="88" spans="2:22" x14ac:dyDescent="0.2">
      <c r="B88" s="33"/>
      <c r="C88" s="31"/>
      <c r="D88" s="23"/>
      <c r="E88" s="23"/>
      <c r="F88" s="16"/>
      <c r="G88" s="21"/>
      <c r="H88" s="19"/>
      <c r="I88" s="4"/>
      <c r="S88" s="30"/>
      <c r="T88" s="31"/>
      <c r="U88" s="22"/>
      <c r="V88" s="22"/>
    </row>
    <row r="89" spans="2:22" x14ac:dyDescent="0.2">
      <c r="B89" s="33"/>
      <c r="C89" s="31"/>
      <c r="D89" s="23"/>
      <c r="E89" s="23"/>
      <c r="F89" s="16"/>
      <c r="G89" s="21"/>
      <c r="H89" s="19"/>
      <c r="I89" s="4"/>
      <c r="S89" s="30"/>
      <c r="T89" s="31"/>
      <c r="U89" s="22"/>
      <c r="V89" s="22"/>
    </row>
    <row r="90" spans="2:22" x14ac:dyDescent="0.2">
      <c r="B90" s="33"/>
      <c r="C90" s="31"/>
      <c r="D90" s="23"/>
      <c r="E90" s="23"/>
      <c r="F90" s="16"/>
      <c r="G90" s="21"/>
      <c r="H90" s="19"/>
      <c r="I90" s="4"/>
      <c r="S90" s="30"/>
      <c r="T90" s="31"/>
      <c r="U90" s="22"/>
      <c r="V90" s="22"/>
    </row>
    <row r="91" spans="2:22" x14ac:dyDescent="0.2">
      <c r="B91" s="33"/>
      <c r="C91" s="31"/>
      <c r="D91" s="23"/>
      <c r="E91" s="23"/>
      <c r="F91" s="16"/>
      <c r="G91" s="21"/>
      <c r="H91" s="19"/>
      <c r="I91" s="4"/>
      <c r="S91" s="30"/>
      <c r="T91" s="31"/>
      <c r="U91" s="22"/>
      <c r="V91" s="22"/>
    </row>
    <row r="92" spans="2:22" x14ac:dyDescent="0.2">
      <c r="B92" s="33"/>
      <c r="C92" s="31"/>
      <c r="D92" s="23"/>
      <c r="E92" s="23"/>
      <c r="F92" s="16"/>
      <c r="G92" s="21"/>
      <c r="H92" s="19"/>
      <c r="I92" s="4"/>
      <c r="S92" s="30"/>
      <c r="T92" s="31"/>
      <c r="U92" s="22"/>
      <c r="V92" s="22"/>
    </row>
    <row r="93" spans="2:22" x14ac:dyDescent="0.2">
      <c r="B93" s="33"/>
      <c r="C93" s="31"/>
      <c r="D93" s="23"/>
      <c r="E93" s="23"/>
      <c r="F93" s="16"/>
      <c r="G93" s="21"/>
      <c r="H93" s="19"/>
      <c r="I93" s="4"/>
      <c r="S93" s="30"/>
      <c r="T93" s="31"/>
      <c r="U93" s="22"/>
      <c r="V93" s="22"/>
    </row>
    <row r="94" spans="2:22" x14ac:dyDescent="0.2">
      <c r="B94" s="33"/>
      <c r="C94" s="31"/>
      <c r="D94" s="23"/>
      <c r="E94" s="23"/>
      <c r="F94" s="16"/>
      <c r="G94" s="21"/>
      <c r="H94" s="19"/>
      <c r="I94" s="4"/>
      <c r="S94" s="30"/>
      <c r="T94" s="31"/>
      <c r="U94" s="22"/>
      <c r="V94" s="22"/>
    </row>
    <row r="95" spans="2:22" x14ac:dyDescent="0.2">
      <c r="B95" s="33"/>
      <c r="C95" s="31"/>
      <c r="D95" s="23"/>
      <c r="E95" s="23"/>
      <c r="F95" s="16"/>
      <c r="G95" s="21"/>
      <c r="H95" s="19"/>
      <c r="I95" s="4"/>
      <c r="S95" s="30"/>
      <c r="T95" s="31"/>
      <c r="U95" s="22"/>
      <c r="V95" s="22"/>
    </row>
    <row r="96" spans="2:22" x14ac:dyDescent="0.2">
      <c r="B96" s="33"/>
      <c r="C96" s="31"/>
      <c r="D96" s="23"/>
      <c r="E96" s="23"/>
      <c r="F96" s="16"/>
      <c r="G96" s="21"/>
      <c r="H96" s="19"/>
      <c r="I96" s="4"/>
      <c r="S96" s="30"/>
      <c r="T96" s="31"/>
      <c r="U96" s="22"/>
      <c r="V96" s="22"/>
    </row>
    <row r="97" spans="2:22" x14ac:dyDescent="0.2">
      <c r="B97" s="33"/>
      <c r="C97" s="31"/>
      <c r="D97" s="23"/>
      <c r="E97" s="23"/>
      <c r="F97" s="16"/>
      <c r="G97" s="21"/>
      <c r="H97" s="19"/>
      <c r="I97" s="4"/>
      <c r="S97" s="30"/>
      <c r="T97" s="31"/>
      <c r="U97" s="22"/>
      <c r="V97" s="22"/>
    </row>
    <row r="98" spans="2:22" x14ac:dyDescent="0.2">
      <c r="B98" s="33"/>
      <c r="C98" s="31"/>
      <c r="D98" s="23"/>
      <c r="E98" s="23"/>
      <c r="F98" s="16"/>
      <c r="G98" s="21"/>
      <c r="H98" s="19"/>
      <c r="I98" s="4"/>
      <c r="S98" s="30"/>
      <c r="T98" s="31"/>
      <c r="U98" s="22"/>
      <c r="V98" s="22"/>
    </row>
    <row r="99" spans="2:22" x14ac:dyDescent="0.2">
      <c r="B99" s="33"/>
      <c r="C99" s="31"/>
      <c r="D99" s="23"/>
      <c r="E99" s="23"/>
      <c r="F99" s="16"/>
      <c r="G99" s="21"/>
      <c r="H99" s="19"/>
      <c r="I99" s="4"/>
      <c r="S99" s="30"/>
      <c r="T99" s="31"/>
      <c r="U99" s="22"/>
      <c r="V99" s="22"/>
    </row>
    <row r="100" spans="2:22" x14ac:dyDescent="0.2">
      <c r="B100" s="33"/>
      <c r="C100" s="31"/>
      <c r="D100" s="23"/>
      <c r="E100" s="23"/>
      <c r="F100" s="16"/>
      <c r="G100" s="21"/>
      <c r="H100" s="19"/>
      <c r="I100" s="4"/>
      <c r="S100" s="30"/>
      <c r="T100" s="31"/>
      <c r="U100" s="22"/>
      <c r="V100" s="22"/>
    </row>
    <row r="101" spans="2:22" x14ac:dyDescent="0.2">
      <c r="B101" s="33"/>
      <c r="C101" s="31"/>
      <c r="D101" s="23"/>
      <c r="E101" s="23"/>
      <c r="F101" s="16"/>
      <c r="G101" s="21"/>
      <c r="H101" s="19"/>
      <c r="I101" s="4"/>
      <c r="S101" s="30"/>
      <c r="T101" s="31"/>
      <c r="U101" s="22"/>
      <c r="V101" s="22"/>
    </row>
    <row r="102" spans="2:22" x14ac:dyDescent="0.2">
      <c r="B102" s="33"/>
      <c r="C102" s="31"/>
      <c r="D102" s="23"/>
      <c r="E102" s="23"/>
      <c r="F102" s="16"/>
      <c r="G102" s="21"/>
      <c r="H102" s="19"/>
      <c r="I102" s="4"/>
      <c r="S102" s="30"/>
      <c r="T102" s="31"/>
      <c r="U102" s="22"/>
      <c r="V102" s="22"/>
    </row>
    <row r="103" spans="2:22" x14ac:dyDescent="0.2">
      <c r="B103" s="33"/>
      <c r="C103" s="31"/>
      <c r="D103" s="23"/>
      <c r="E103" s="23"/>
      <c r="F103" s="16"/>
      <c r="G103" s="21"/>
      <c r="H103" s="19"/>
      <c r="I103" s="4"/>
      <c r="S103" s="30"/>
      <c r="T103" s="31"/>
      <c r="U103" s="22"/>
      <c r="V103" s="22"/>
    </row>
    <row r="104" spans="2:22" x14ac:dyDescent="0.2">
      <c r="B104" s="33"/>
      <c r="C104" s="31"/>
      <c r="D104" s="23"/>
      <c r="E104" s="23"/>
      <c r="F104" s="16"/>
      <c r="G104" s="21"/>
      <c r="H104" s="19"/>
      <c r="I104" s="4"/>
      <c r="S104" s="30"/>
      <c r="T104" s="31"/>
      <c r="U104" s="22"/>
      <c r="V104" s="22"/>
    </row>
    <row r="105" spans="2:22" x14ac:dyDescent="0.2">
      <c r="B105" s="33"/>
      <c r="C105" s="31"/>
      <c r="D105" s="23"/>
      <c r="E105" s="23"/>
      <c r="F105" s="16"/>
      <c r="G105" s="21"/>
      <c r="H105" s="19"/>
      <c r="I105" s="4"/>
      <c r="S105" s="30"/>
      <c r="T105" s="31"/>
      <c r="U105" s="22"/>
      <c r="V105" s="22"/>
    </row>
    <row r="106" spans="2:22" x14ac:dyDescent="0.2">
      <c r="B106" s="33"/>
      <c r="C106" s="31"/>
      <c r="D106" s="23"/>
      <c r="E106" s="23"/>
      <c r="F106" s="16"/>
      <c r="G106" s="21"/>
      <c r="H106" s="19"/>
      <c r="I106" s="4"/>
      <c r="S106" s="30"/>
      <c r="T106" s="31"/>
      <c r="U106" s="22"/>
      <c r="V106" s="22"/>
    </row>
    <row r="107" spans="2:22" x14ac:dyDescent="0.2">
      <c r="B107" s="33"/>
      <c r="C107" s="31"/>
      <c r="D107" s="23"/>
      <c r="E107" s="23"/>
      <c r="F107" s="16"/>
      <c r="G107" s="21"/>
      <c r="H107" s="19"/>
      <c r="I107" s="4"/>
      <c r="S107" s="30"/>
      <c r="T107" s="31"/>
      <c r="U107" s="22"/>
      <c r="V107" s="22"/>
    </row>
    <row r="108" spans="2:22" x14ac:dyDescent="0.2">
      <c r="B108" s="33"/>
      <c r="C108" s="31"/>
      <c r="D108" s="23"/>
      <c r="E108" s="23"/>
      <c r="F108" s="16"/>
      <c r="G108" s="21"/>
      <c r="H108" s="19"/>
      <c r="I108" s="4"/>
      <c r="S108" s="30"/>
      <c r="T108" s="31"/>
      <c r="U108" s="22"/>
      <c r="V108" s="22"/>
    </row>
  </sheetData>
  <sortState ref="B9:I34">
    <sortCondition ref="B9"/>
  </sortState>
  <mergeCells count="1">
    <mergeCell ref="S5:V6"/>
  </mergeCells>
  <conditionalFormatting sqref="I9:I39">
    <cfRule type="top10" dxfId="1" priority="3" bottom="1" rank="1"/>
  </conditionalFormatting>
  <conditionalFormatting sqref="I35:I108">
    <cfRule type="top10" dxfId="0" priority="5" bottom="1" rank="1"/>
  </conditionalFormatting>
  <pageMargins left="0.75" right="0.75" top="1" bottom="1" header="0.5" footer="0.5"/>
  <pageSetup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19</vt:i4>
      </vt:variant>
    </vt:vector>
  </HeadingPairs>
  <TitlesOfParts>
    <vt:vector size="22" baseType="lpstr">
      <vt:lpstr>Info</vt:lpstr>
      <vt:lpstr>via Formulas</vt:lpstr>
      <vt:lpstr>via Macro</vt:lpstr>
      <vt:lpstr>Info!Me</vt:lpstr>
      <vt:lpstr>'via Formulas'!Me</vt:lpstr>
      <vt:lpstr>'via Macro'!Me</vt:lpstr>
      <vt:lpstr>'via Macro'!ptrRxAssets</vt:lpstr>
      <vt:lpstr>'via Formulas'!Recovered</vt:lpstr>
      <vt:lpstr>Info!relAbv</vt:lpstr>
      <vt:lpstr>'via Formulas'!relAbv</vt:lpstr>
      <vt:lpstr>Info!relE</vt:lpstr>
      <vt:lpstr>'via Formulas'!relE</vt:lpstr>
      <vt:lpstr>'via Macro'!relE</vt:lpstr>
      <vt:lpstr>Info!relN</vt:lpstr>
      <vt:lpstr>'via Formulas'!relN</vt:lpstr>
      <vt:lpstr>'via Macro'!relN</vt:lpstr>
      <vt:lpstr>Info!relS</vt:lpstr>
      <vt:lpstr>'via Formulas'!relS</vt:lpstr>
      <vt:lpstr>'via Macro'!relS</vt:lpstr>
      <vt:lpstr>Info!relW</vt:lpstr>
      <vt:lpstr>'via Formulas'!relW</vt:lpstr>
      <vt:lpstr>'via Macro'!relW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shg</dc:creator>
  <cp:lastModifiedBy>Beth Ash</cp:lastModifiedBy>
  <dcterms:created xsi:type="dcterms:W3CDTF">2005-11-16T00:23:18Z</dcterms:created>
  <dcterms:modified xsi:type="dcterms:W3CDTF">2013-01-22T01:07:06Z</dcterms:modified>
</cp:coreProperties>
</file>